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Soupiska" sheetId="1" state="hidden" r:id="rId1"/>
    <sheet name="Přehled smluv a faktur" sheetId="2" r:id="rId2"/>
    <sheet name="Rozúčtování na řádky" sheetId="3" r:id="rId3"/>
    <sheet name="Závěrečné vyhodnocení" sheetId="4" r:id="rId4"/>
    <sheet name="číselníky" sheetId="5" state="hidden" r:id="rId5"/>
  </sheets>
  <definedNames>
    <definedName name="_xlnm._FilterDatabase" localSheetId="0" hidden="1">'Soupiska'!$I$11:$J$12</definedName>
    <definedName name="INV">'číselníky'!$B$1:$B$42</definedName>
    <definedName name="_xlnm.Print_Titles" localSheetId="1">'Přehled smluv a faktur'!$9:$10</definedName>
    <definedName name="NEINV">'číselníky'!$A$1:$A$51</definedName>
    <definedName name="_xlnm.Print_Area" localSheetId="1">'Přehled smluv a faktur'!$A$1:$U$133</definedName>
    <definedName name="způsobilost">'číselníky'!$C$1:$C$2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K11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11" authorId="1">
      <text>
        <r>
          <rPr>
            <sz val="8"/>
            <rFont val="Tahoma"/>
            <family val="0"/>
          </rPr>
          <t xml:space="preserve">Jak je výdaj zaúčtován v účetnictví organizace (jako investiční nebo neinvestiční)
</t>
        </r>
      </text>
    </comment>
    <comment ref="C11" authorId="1">
      <text>
        <r>
          <rPr>
            <sz val="8"/>
            <rFont val="Tahoma"/>
            <family val="0"/>
          </rPr>
          <t xml:space="preserve">kód podle excelovského rozpočtu, který je přílohou Smlouvy o financování/Podmínek, např. 1.1. nebo 4.3 </t>
        </r>
      </text>
    </comment>
    <comment ref="T10" authorId="1">
      <text>
        <r>
          <rPr>
            <sz val="8"/>
            <rFont val="Tahoma"/>
            <family val="0"/>
          </rPr>
          <t xml:space="preserve">do sloupce příslušného zdroje, ze kterého je uznatelný výdaj financován, zkopírovat částku v Kč
</t>
        </r>
      </text>
    </comment>
    <comment ref="M12" authorId="1">
      <text>
        <r>
          <rPr>
            <sz val="8"/>
            <rFont val="Tahoma"/>
            <family val="0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0"/>
          </rPr>
          <t xml:space="preserve">
Suma korekcí výdajů je ve spodním součtovém řádku soupisky
</t>
        </r>
      </text>
    </comment>
    <comment ref="N12" authorId="1">
      <text>
        <r>
          <rPr>
            <sz val="8"/>
            <rFont val="Tahoma"/>
            <family val="0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Sustal P</author>
  </authors>
  <commentList>
    <comment ref="F9" authorId="0">
      <text>
        <r>
          <rPr>
            <sz val="8"/>
            <rFont val="Tahoma"/>
            <family val="0"/>
          </rPr>
          <t xml:space="preserve">Datum uznatelného zdanitelného plnění
</t>
        </r>
      </text>
    </comment>
    <comment ref="N9" authorId="1">
      <text>
        <r>
          <rPr>
            <sz val="8"/>
            <rFont val="Tahoma"/>
            <family val="0"/>
          </rPr>
          <t xml:space="preserve">Nezadávat u nezpůsobilých výdajů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41" authorId="0">
      <text>
        <r>
          <rPr>
            <sz val="8"/>
            <rFont val="Tahoma"/>
            <family val="0"/>
          </rPr>
          <t>např. kolaudační souhlas, předávací protokol</t>
        </r>
      </text>
    </comment>
  </commentList>
</comments>
</file>

<file path=xl/sharedStrings.xml><?xml version="1.0" encoding="utf-8"?>
<sst xmlns="http://schemas.openxmlformats.org/spreadsheetml/2006/main" count="412" uniqueCount="269">
  <si>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</si>
  <si>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</si>
  <si>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</si>
  <si>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</si>
  <si>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</si>
  <si>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</si>
  <si>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</si>
  <si>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</si>
  <si>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</si>
  <si>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</si>
  <si>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>Obecní zdroje</t>
  </si>
  <si>
    <t>Soukromé zdroje</t>
  </si>
  <si>
    <t>Krajské zdroje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</si>
  <si>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</si>
  <si>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</si>
  <si>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</si>
  <si>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</si>
  <si>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</si>
  <si>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</si>
  <si>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</si>
  <si>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</si>
  <si>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</si>
  <si>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</si>
  <si>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</si>
  <si>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</si>
  <si>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</si>
  <si>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</si>
  <si>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</si>
  <si>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</si>
  <si>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</si>
  <si>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</si>
  <si>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</si>
  <si>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</si>
  <si>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</si>
  <si>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</si>
  <si>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</si>
  <si>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</si>
  <si>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</si>
  <si>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</si>
  <si>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</si>
  <si>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</si>
  <si>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</si>
  <si>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</si>
  <si>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</si>
  <si>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</si>
  <si>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</si>
  <si>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</si>
  <si>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</si>
  <si>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</si>
  <si>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</si>
  <si>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</si>
  <si>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</si>
  <si>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</si>
  <si>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</si>
  <si>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Vyplňuje příjemce - nepovinná část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</si>
  <si>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</si>
  <si>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</si>
  <si>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>197 01s</t>
    </r>
    <r>
      <rPr>
        <sz val="10"/>
        <rFont val="Arial"/>
        <family val="2"/>
      </rPr>
      <t xml:space="preserve">                     Mzdové náklady a povinné pojistné</t>
    </r>
  </si>
  <si>
    <r>
      <t>197 02s</t>
    </r>
    <r>
      <rPr>
        <sz val="10"/>
        <rFont val="Arial"/>
        <family val="2"/>
      </rPr>
      <t xml:space="preserve">                Náklady na materiál, vodu a energii</t>
    </r>
  </si>
  <si>
    <r>
      <t>197 03s</t>
    </r>
    <r>
      <rPr>
        <sz val="10"/>
        <rFont val="Arial"/>
        <family val="0"/>
      </rPr>
      <t xml:space="preserve">                 Náklady na nákup služeb</t>
    </r>
  </si>
  <si>
    <r>
      <t xml:space="preserve">197 04s               </t>
    </r>
    <r>
      <rPr>
        <sz val="10"/>
        <rFont val="Arial"/>
        <family val="2"/>
      </rPr>
      <t>Náklady budov a staveb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</si>
  <si>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</si>
  <si>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r>
      <t xml:space="preserve">197 06s               </t>
    </r>
    <r>
      <rPr>
        <sz val="10"/>
        <rFont val="Arial"/>
        <family val="2"/>
      </rPr>
      <t>Náklady na nehmotný majetek</t>
    </r>
  </si>
  <si>
    <r>
      <t xml:space="preserve">197 07s                      </t>
    </r>
    <r>
      <rPr>
        <sz val="10"/>
        <rFont val="Arial"/>
        <family val="2"/>
      </rPr>
      <t>Ostatní náklady realizace akce</t>
    </r>
  </si>
  <si>
    <t>Příjmy projektu během doby realizace</t>
  </si>
  <si>
    <t>Mezisoučet kapitoly 197 00s:</t>
  </si>
  <si>
    <t>Mezisoučet kapitoly 197 01s:</t>
  </si>
  <si>
    <t>Mezisoučet kapitoly 197 02s:</t>
  </si>
  <si>
    <t>Mezisoučet kapitoly 197 03s:</t>
  </si>
  <si>
    <t>Mezisoučet kapitoly 197 04s:</t>
  </si>
  <si>
    <t>Mezisoučet kapitoly 197 05s:</t>
  </si>
  <si>
    <t>Mezisoučet kapitoly 197 06s:</t>
  </si>
  <si>
    <t>Mezisoučet kapitoly 197 07s:</t>
  </si>
  <si>
    <t>Mezisoučet kapitoly Příjmy:</t>
  </si>
  <si>
    <t>Výdaj způsobilý (Z)/ nezpůsobilý (N)</t>
  </si>
  <si>
    <t>C E L K E M    D L E   příjemce způsobilé:</t>
  </si>
  <si>
    <t>Výkaz výdajů vynaložených  příjemcem - soupiska faktur</t>
  </si>
  <si>
    <t>Číslo soupisky faktur:</t>
  </si>
  <si>
    <t>Za příslušné pracoviště MPSV: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</si>
  <si>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MPSV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</si>
  <si>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MPSV ČR)</t>
    </r>
  </si>
  <si>
    <t>Celkové způsobilé výdaje dle MPSV ČR (je-li DPH způsobilá):</t>
  </si>
  <si>
    <t>Celkové způsobilé výdaje dle MPSV ČR (není-li DPH způsobilá):</t>
  </si>
  <si>
    <t>Vyplňuje MPSV ČR</t>
  </si>
  <si>
    <t>DUZP</t>
  </si>
  <si>
    <t>č.řádku</t>
  </si>
  <si>
    <t>Způsobilost výdaje</t>
  </si>
  <si>
    <t>Cena bez DPH</t>
  </si>
  <si>
    <t>DPH</t>
  </si>
  <si>
    <t>Cena celkem</t>
  </si>
  <si>
    <t>ZDROJ FINANCOVÁNÍ</t>
  </si>
  <si>
    <t>číslo dokladu (faktury)</t>
  </si>
  <si>
    <t>dodavatel</t>
  </si>
  <si>
    <t>IČ</t>
  </si>
  <si>
    <t>NEINV</t>
  </si>
  <si>
    <t>INV</t>
  </si>
  <si>
    <t>Jiné zdroje</t>
  </si>
  <si>
    <t>Koŕekce bez DPH</t>
  </si>
  <si>
    <t>Korekce o DPH</t>
  </si>
  <si>
    <t>Způsobilé výdaje</t>
  </si>
  <si>
    <t>Nezpůsobilé výdaje</t>
  </si>
  <si>
    <t>BILANCE ZDROJŮ FINANCOVÁNÍ</t>
  </si>
  <si>
    <t>Jméno, podpis</t>
  </si>
  <si>
    <t>Zpracoval</t>
  </si>
  <si>
    <t xml:space="preserve"> </t>
  </si>
  <si>
    <t>Schválil</t>
  </si>
  <si>
    <t>Datum</t>
  </si>
  <si>
    <t>č. řádku</t>
  </si>
  <si>
    <t>NEINVESTIČNÍ POTŘEBY</t>
  </si>
  <si>
    <t>BEZ DPH</t>
  </si>
  <si>
    <t>CENA CELKEM</t>
  </si>
  <si>
    <t>INVESTIČNÍ POTŘEBY</t>
  </si>
  <si>
    <t>Náklady dokumentace k registraci akce</t>
  </si>
  <si>
    <t>Náklady dokumentace akce</t>
  </si>
  <si>
    <t>Náklady řízení přípravy a realizace stavby</t>
  </si>
  <si>
    <t>Náklady přípravy a zabezpečení</t>
  </si>
  <si>
    <t>Ostatní platby za odvedenou práci</t>
  </si>
  <si>
    <t>Povinné pojistné placené zaměstnavatelem</t>
  </si>
  <si>
    <t>Náklady pořízení stavebních objektů</t>
  </si>
  <si>
    <t>Jiné mzdové náklady a povinné pojistné</t>
  </si>
  <si>
    <t>Náklady obnovy stavebních objektů</t>
  </si>
  <si>
    <t>Mzdové náklady a povinné pojistné</t>
  </si>
  <si>
    <t>Náklady pořízení provozních souborů ICT</t>
  </si>
  <si>
    <t>Náklady na nákup materiálu</t>
  </si>
  <si>
    <t>Náklady obnovy provozních souborů ICT</t>
  </si>
  <si>
    <t>Náklady na studenou vodu</t>
  </si>
  <si>
    <t>Náklady pořízení provozních souborů jiných než  ICT</t>
  </si>
  <si>
    <t>Náklady na teplo</t>
  </si>
  <si>
    <t>Náklady obnovy provozních souborů jiných než ICT</t>
  </si>
  <si>
    <t>Náklady na plyn</t>
  </si>
  <si>
    <t>Náklady na zajištění dodávek energií</t>
  </si>
  <si>
    <t>Náklady na elektrickou energii</t>
  </si>
  <si>
    <t>Náklady úplatného převodu budov  a staveb</t>
  </si>
  <si>
    <t>Náklady na pevná paliva</t>
  </si>
  <si>
    <t>Jiné náklady stavební a technologické části staveb</t>
  </si>
  <si>
    <t>Náklady na pohonné hmoty a maziva</t>
  </si>
  <si>
    <t>Náklady budov  a staveb</t>
  </si>
  <si>
    <t>Náklady na teplou vodu</t>
  </si>
  <si>
    <t>Náklady pořízení dopravních prostředků</t>
  </si>
  <si>
    <t>Náklady na ostatní paliva a energie</t>
  </si>
  <si>
    <t>Náklady obnovy dopravních prostředků</t>
  </si>
  <si>
    <t>Náklady na materiál, vodu a energie</t>
  </si>
  <si>
    <t>Náklady pořízení strojů, přístrojů a zařízení ICT</t>
  </si>
  <si>
    <t>Náklady na služby pošt</t>
  </si>
  <si>
    <t>Náklady obnovy strojů, přístrojů a zařízení ICT</t>
  </si>
  <si>
    <t>Náklady na telekomunikační a radiokomunikační služby</t>
  </si>
  <si>
    <t>Náklady pořízení strojů, přístrojů a zařízení jiných než ICT</t>
  </si>
  <si>
    <t>Náklady na služby bankovních ústavů</t>
  </si>
  <si>
    <t>Náklady na nájemné</t>
  </si>
  <si>
    <t>Náklady na pořízení uměleckých děl nebo předmětů</t>
  </si>
  <si>
    <t>Náklady na nájemné za půdu</t>
  </si>
  <si>
    <t>Náklady obnovy umělěckých děl nebo předmětů</t>
  </si>
  <si>
    <t>Náklady na poradenské, konzultační a právní služby</t>
  </si>
  <si>
    <t>Jiné náklady na stroje, zařízení a inventář</t>
  </si>
  <si>
    <t>Náklady na školení a vzdělávání</t>
  </si>
  <si>
    <t>Náklady na stroje, zařízení a inventář</t>
  </si>
  <si>
    <t>Náklady na služby zpracování dat</t>
  </si>
  <si>
    <t>Náklady pořízení programového vybavení</t>
  </si>
  <si>
    <t>Náklady na služby ostatní výše neuvedené</t>
  </si>
  <si>
    <t>Náklady obnovy programového vybavení</t>
  </si>
  <si>
    <t>Náklady na nákup služeb</t>
  </si>
  <si>
    <t>Náklady na ocenitelná práva</t>
  </si>
  <si>
    <t>Náklady na výsledky výzkumné a obdobné činnosti</t>
  </si>
  <si>
    <t>Jiné náklady na nehmotný majetek</t>
  </si>
  <si>
    <t>Náklady na nehnotný majetek</t>
  </si>
  <si>
    <t>Náklady na pěstitelské celky trvalých porostů</t>
  </si>
  <si>
    <t>Náklady budov a staveb</t>
  </si>
  <si>
    <t>Odvody a poplatky za odnětí zemědělské a lesní půdy</t>
  </si>
  <si>
    <t xml:space="preserve">Náklady úplatného převodu pozemků 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</si>
  <si>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</si>
  <si>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</si>
  <si>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</si>
  <si>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</si>
  <si>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</si>
  <si>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Rezerva na změny věcné</t>
  </si>
  <si>
    <t>Rezerva na změny cenové</t>
  </si>
  <si>
    <t>Rezerva na kurzové vlivy</t>
  </si>
  <si>
    <t>Jiný než výše uvedený druh rezervy</t>
  </si>
  <si>
    <t>Rezerva v nákladech</t>
  </si>
  <si>
    <t>Náklady na nehmotný majetek</t>
  </si>
  <si>
    <t>Náklady přípravy a realizace celkem</t>
  </si>
  <si>
    <t>CELKEM</t>
  </si>
  <si>
    <t>A</t>
  </si>
  <si>
    <t>N</t>
  </si>
  <si>
    <t>S</t>
  </si>
  <si>
    <t xml:space="preserve">Plnění termínů, indikátorů a parametrů  </t>
  </si>
  <si>
    <t>Přehled vydaných registračních listů akce a stanovení výdajů včetně změn</t>
  </si>
  <si>
    <t>Název rozhodnutí</t>
  </si>
  <si>
    <t>Datum vydání</t>
  </si>
  <si>
    <t>Výše finančních prostředků SR (v mil. Kč)</t>
  </si>
  <si>
    <t>HARMONOGRAM</t>
  </si>
  <si>
    <t>Název etapy</t>
  </si>
  <si>
    <r>
      <t xml:space="preserve">Datum ukončení etapy </t>
    </r>
    <r>
      <rPr>
        <sz val="7"/>
        <rFont val="Arial"/>
        <family val="0"/>
      </rPr>
      <t>dle posledního platného rozhodnutí</t>
    </r>
  </si>
  <si>
    <t>Termín lze překročit o</t>
  </si>
  <si>
    <t>Skutečnost</t>
  </si>
  <si>
    <t>Realizace akce</t>
  </si>
  <si>
    <t>Vypracování zprávy o ZVA</t>
  </si>
  <si>
    <t>INDIKÁTORY</t>
  </si>
  <si>
    <t>Název indikátoru</t>
  </si>
  <si>
    <t>Měrná jednotka</t>
  </si>
  <si>
    <r>
      <t>Cílový rok</t>
    </r>
    <r>
      <rPr>
        <sz val="7"/>
        <rFont val="Arial"/>
        <family val="0"/>
      </rPr>
      <t xml:space="preserve"> dle posledního platného rozhodnutí</t>
    </r>
  </si>
  <si>
    <t>Závaznost indikátoru</t>
  </si>
  <si>
    <t>x=</t>
  </si>
  <si>
    <t>y=</t>
  </si>
  <si>
    <t>Cílový rok</t>
  </si>
  <si>
    <t>PARAMETRY</t>
  </si>
  <si>
    <t>Název parametru</t>
  </si>
  <si>
    <r>
      <t>Hodnota parametru</t>
    </r>
    <r>
      <rPr>
        <sz val="7"/>
        <rFont val="Arial"/>
        <family val="0"/>
      </rPr>
      <t xml:space="preserve"> dle posledního platného rozhodnutí</t>
    </r>
  </si>
  <si>
    <t>Závaznost parametru</t>
  </si>
  <si>
    <t>OSTATNÍ DOKLADY</t>
  </si>
  <si>
    <t>Název dokladu</t>
  </si>
  <si>
    <t>Datum vydání/nabytí právní moci</t>
  </si>
  <si>
    <t>Kdo vydal</t>
  </si>
  <si>
    <t>Monitorovací zpráva - přehled faktur - projekt:</t>
  </si>
  <si>
    <t>Jméno, podpis, datum</t>
  </si>
  <si>
    <t>Náklady dokumentace k registraci projektu</t>
  </si>
  <si>
    <t>Náklady dokumentace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</si>
  <si>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</si>
  <si>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</si>
  <si>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</si>
  <si>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</si>
  <si>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Mzdové náklady a platy</t>
  </si>
  <si>
    <t>503s</t>
  </si>
  <si>
    <t>505s</t>
  </si>
  <si>
    <t>507s</t>
  </si>
  <si>
    <t>Náklady pořízení stavebníhch objektů.</t>
  </si>
  <si>
    <t>509s</t>
  </si>
  <si>
    <t>Náklady obnovy strojů, přístrojů a zařízení jiných ICT</t>
  </si>
  <si>
    <t>511s</t>
  </si>
  <si>
    <t>Náklady na výsledky výzkumné a odborné činnosti</t>
  </si>
  <si>
    <t>513s</t>
  </si>
  <si>
    <t>515s</t>
  </si>
  <si>
    <t>Ostatní náklady realizace projektu</t>
  </si>
  <si>
    <t>517s</t>
  </si>
  <si>
    <t>51s</t>
  </si>
  <si>
    <t>Náklady na výkupy nemovitého majetku</t>
  </si>
  <si>
    <t>601s</t>
  </si>
  <si>
    <t>609s</t>
  </si>
  <si>
    <t>Náklady obnovy strojů, přístrojů a zařízení jiných než ICT</t>
  </si>
  <si>
    <t>611s</t>
  </si>
  <si>
    <t>613s</t>
  </si>
  <si>
    <t>615s</t>
  </si>
  <si>
    <t>617s</t>
  </si>
  <si>
    <t>61s</t>
  </si>
  <si>
    <t>Placeno limitkou</t>
  </si>
  <si>
    <t>113D34B000025</t>
  </si>
  <si>
    <t>Způsobilé výdaje po korekci</t>
  </si>
  <si>
    <t>Způsobilé výdaje vyplacené přes limitku</t>
  </si>
  <si>
    <t>Způsobilé výdaje nevyplacené přes limitku</t>
  </si>
  <si>
    <t>Poř. číslo</t>
  </si>
  <si>
    <t>VYPLŇUJE CRR/MPSV - KOREKCE VÝDAJŮ</t>
  </si>
  <si>
    <t>INV z limitky</t>
  </si>
  <si>
    <t>INV bez limitky</t>
  </si>
  <si>
    <t>NIV z limitky</t>
  </si>
  <si>
    <t>NIV bez limitky</t>
  </si>
  <si>
    <t>SR</t>
  </si>
  <si>
    <t>SF</t>
  </si>
  <si>
    <t>vlastní</t>
  </si>
  <si>
    <t>Způsobilé výdaje - investice</t>
  </si>
  <si>
    <t>Způsobilé výdaje - neinvestice</t>
  </si>
  <si>
    <t>Způsobilé výdaje - investice vyplacené přes limitku</t>
  </si>
  <si>
    <t>Způsobilé výdaje - investice nevyplacené přes limitku</t>
  </si>
  <si>
    <t>Způsobilé výdaje - neinvestice vyplacené přes limitku</t>
  </si>
  <si>
    <t>Způsobilé výdaje - neinvestice nevyplacené přes limitku</t>
  </si>
  <si>
    <t>Jméno, podpis pracovníka CRR</t>
  </si>
  <si>
    <t>Zkontroloval</t>
  </si>
  <si>
    <t>Kód výběrového řízení</t>
  </si>
  <si>
    <t>Podíly dle Podmínek</t>
  </si>
  <si>
    <t>soukromé zdroje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</si>
</sst>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d/mm/yyyy"/>
    <numFmt numFmtId="172" formatCode="d/m/yy;@"/>
    <numFmt numFmtId="173" formatCode="###,###"/>
    <numFmt numFmtId="174" formatCode="##,###"/>
    <numFmt numFmtId="175" formatCode="#,##0.000\ _K_č"/>
    <numFmt numFmtId="176" formatCode="#,##0.00_ ;\-#,##0.00\ "/>
  </numFmts>
  <fonts count="47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color indexed="12"/>
      <name val="Arial"/>
      <family val="2"/>
    </font>
    <font>
      <i/>
      <sz val="10"/>
      <name val="Arial CE"/>
      <family val="0"/>
    </font>
    <font>
      <sz val="7"/>
      <name val="Arial"/>
      <family val="0"/>
    </font>
    <font>
      <b/>
      <sz val="7"/>
      <name val="Arial"/>
      <family val="0"/>
    </font>
    <font>
      <b/>
      <sz val="7"/>
      <color indexed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7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7" borderId="8" applyNumberFormat="0" applyAlignment="0" applyProtection="0"/>
    <xf numFmtId="0" fontId="37" fillId="19" borderId="8" applyNumberFormat="0" applyAlignment="0" applyProtection="0"/>
    <xf numFmtId="0" fontId="36" fillId="19" borderId="9" applyNumberFormat="0" applyAlignment="0" applyProtection="0"/>
    <xf numFmtId="0" fontId="4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</cellStyleXfs>
  <cellXfs count="583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7" fillId="0" borderId="0" xfId="47" applyFont="1" applyFill="1" applyBorder="1" applyAlignment="1" applyProtection="1">
      <alignment vertical="center"/>
      <protection hidden="1"/>
    </xf>
    <xf numFmtId="0" fontId="7" fillId="0" borderId="0" xfId="47" applyFont="1" applyFill="1" applyBorder="1" applyAlignment="1" applyProtection="1">
      <alignment horizontal="center" vertical="top" wrapText="1"/>
      <protection hidden="1"/>
    </xf>
    <xf numFmtId="3" fontId="4" fillId="0" borderId="0" xfId="47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locked="0"/>
    </xf>
    <xf numFmtId="49" fontId="7" fillId="8" borderId="12" xfId="0" applyNumberFormat="1" applyFont="1" applyFill="1" applyBorder="1" applyAlignment="1" applyProtection="1">
      <alignment horizontal="center"/>
      <protection hidden="1" locked="0"/>
    </xf>
    <xf numFmtId="4" fontId="4" fillId="8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19" borderId="10" xfId="0" applyFont="1" applyFill="1" applyBorder="1" applyAlignment="1" applyProtection="1">
      <alignment horizontal="center" vertical="center" wrapText="1"/>
      <protection hidden="1" locked="0"/>
    </xf>
    <xf numFmtId="0" fontId="4" fillId="19" borderId="14" xfId="0" applyFont="1" applyFill="1" applyBorder="1" applyAlignment="1" applyProtection="1">
      <alignment horizontal="center" vertical="center" wrapText="1"/>
      <protection hidden="1" locked="0"/>
    </xf>
    <xf numFmtId="4" fontId="4" fillId="19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19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8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19" borderId="15" xfId="0" applyNumberFormat="1" applyFont="1" applyFill="1" applyBorder="1" applyAlignment="1" applyProtection="1">
      <alignment horizontal="center" vertical="top" wrapText="1"/>
      <protection hidden="1" locked="0"/>
    </xf>
    <xf numFmtId="4" fontId="4" fillId="19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0" xfId="0" applyNumberFormat="1" applyFont="1" applyBorder="1" applyAlignment="1" applyProtection="1">
      <alignment vertical="center"/>
      <protection hidden="1" locked="0"/>
    </xf>
    <xf numFmtId="40" fontId="4" fillId="17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17" borderId="10" xfId="0" applyNumberFormat="1" applyFont="1" applyFill="1" applyBorder="1" applyAlignment="1" applyProtection="1">
      <alignment vertical="center"/>
      <protection hidden="1" locked="0"/>
    </xf>
    <xf numFmtId="2" fontId="4" fillId="8" borderId="15" xfId="0" applyNumberFormat="1" applyFont="1" applyFill="1" applyBorder="1" applyAlignment="1" applyProtection="1">
      <alignment vertical="center"/>
      <protection hidden="1" locked="0"/>
    </xf>
    <xf numFmtId="2" fontId="4" fillId="8" borderId="15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Border="1" applyAlignment="1" applyProtection="1">
      <alignment horizontal="right" vertical="center"/>
      <protection hidden="1" locked="0"/>
    </xf>
    <xf numFmtId="40" fontId="4" fillId="17" borderId="10" xfId="0" applyNumberFormat="1" applyFont="1" applyFill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7" xfId="0" applyNumberFormat="1" applyFont="1" applyBorder="1" applyAlignment="1" applyProtection="1">
      <alignment horizontal="right" vertical="center"/>
      <protection hidden="1" locked="0"/>
    </xf>
    <xf numFmtId="165" fontId="4" fillId="0" borderId="17" xfId="0" applyNumberFormat="1" applyFont="1" applyBorder="1" applyAlignment="1" applyProtection="1">
      <alignment vertical="center"/>
      <protection hidden="1" locked="0"/>
    </xf>
    <xf numFmtId="165" fontId="13" fillId="19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19" borderId="18" xfId="0" applyNumberFormat="1" applyFont="1" applyFill="1" applyBorder="1" applyAlignment="1" applyProtection="1">
      <alignment vertical="center"/>
      <protection hidden="1" locked="0"/>
    </xf>
    <xf numFmtId="165" fontId="13" fillId="19" borderId="14" xfId="0" applyNumberFormat="1" applyFont="1" applyFill="1" applyBorder="1" applyAlignment="1" applyProtection="1">
      <alignment vertical="center"/>
      <protection hidden="1" locked="0"/>
    </xf>
    <xf numFmtId="165" fontId="13" fillId="19" borderId="10" xfId="0" applyNumberFormat="1" applyFont="1" applyFill="1" applyBorder="1" applyAlignment="1" applyProtection="1">
      <alignment vertical="center"/>
      <protection hidden="1" locked="0"/>
    </xf>
    <xf numFmtId="3" fontId="4" fillId="19" borderId="1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165" fontId="4" fillId="0" borderId="15" xfId="0" applyNumberFormat="1" applyFont="1" applyBorder="1" applyAlignment="1" applyProtection="1">
      <alignment vertical="center"/>
      <protection hidden="1" locked="0"/>
    </xf>
    <xf numFmtId="49" fontId="0" fillId="0" borderId="14" xfId="0" applyNumberFormat="1" applyBorder="1" applyAlignment="1" applyProtection="1">
      <alignment horizontal="center" vertical="center" textRotation="90"/>
      <protection locked="0"/>
    </xf>
    <xf numFmtId="49" fontId="0" fillId="0" borderId="16" xfId="0" applyNumberFormat="1" applyBorder="1" applyAlignment="1" applyProtection="1">
      <alignment horizontal="center" vertical="center" textRotation="90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2" fontId="14" fillId="8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8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65" fontId="15" fillId="7" borderId="16" xfId="0" applyNumberFormat="1" applyFont="1" applyFill="1" applyBorder="1" applyAlignment="1" applyProtection="1">
      <alignment horizontal="right" vertical="center"/>
      <protection hidden="1" locked="0"/>
    </xf>
    <xf numFmtId="165" fontId="15" fillId="7" borderId="17" xfId="0" applyNumberFormat="1" applyFont="1" applyFill="1" applyBorder="1" applyAlignment="1" applyProtection="1">
      <alignment horizontal="right" vertical="center"/>
      <protection hidden="1" locked="0"/>
    </xf>
    <xf numFmtId="2" fontId="15" fillId="8" borderId="17" xfId="0" applyNumberFormat="1" applyFont="1" applyFill="1" applyBorder="1" applyAlignment="1" applyProtection="1">
      <alignment horizontal="right" vertical="center"/>
      <protection hidden="1" locked="0"/>
    </xf>
    <xf numFmtId="165" fontId="7" fillId="19" borderId="17" xfId="0" applyNumberFormat="1" applyFont="1" applyFill="1" applyBorder="1" applyAlignment="1" applyProtection="1">
      <alignment horizontal="right"/>
      <protection hidden="1" locked="0"/>
    </xf>
    <xf numFmtId="165" fontId="7" fillId="19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2" fillId="16" borderId="20" xfId="0" applyFont="1" applyFill="1" applyBorder="1" applyAlignment="1" applyProtection="1">
      <alignment/>
      <protection locked="0"/>
    </xf>
    <xf numFmtId="165" fontId="13" fillId="16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16" borderId="18" xfId="0" applyNumberFormat="1" applyFont="1" applyFill="1" applyBorder="1" applyAlignment="1" applyProtection="1">
      <alignment vertical="center"/>
      <protection hidden="1" locked="0"/>
    </xf>
    <xf numFmtId="165" fontId="7" fillId="16" borderId="20" xfId="0" applyNumberFormat="1" applyFont="1" applyFill="1" applyBorder="1" applyAlignment="1" applyProtection="1">
      <alignment vertical="center"/>
      <protection hidden="1" locked="0"/>
    </xf>
    <xf numFmtId="165" fontId="7" fillId="16" borderId="21" xfId="0" applyNumberFormat="1" applyFont="1" applyFill="1" applyBorder="1" applyAlignment="1" applyProtection="1">
      <alignment vertical="center"/>
      <protection hidden="1" locked="0"/>
    </xf>
    <xf numFmtId="0" fontId="14" fillId="16" borderId="22" xfId="0" applyFont="1" applyFill="1" applyBorder="1" applyAlignment="1" applyProtection="1">
      <alignment horizontal="center" vertical="center" wrapText="1"/>
      <protection locked="0"/>
    </xf>
    <xf numFmtId="0" fontId="12" fillId="16" borderId="20" xfId="0" applyFont="1" applyFill="1" applyBorder="1" applyAlignment="1" applyProtection="1">
      <alignment vertical="center"/>
      <protection locked="0"/>
    </xf>
    <xf numFmtId="165" fontId="13" fillId="16" borderId="12" xfId="0" applyNumberFormat="1" applyFont="1" applyFill="1" applyBorder="1" applyAlignment="1" applyProtection="1">
      <alignment vertical="center"/>
      <protection hidden="1"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justify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7" borderId="23" xfId="0" applyNumberFormat="1" applyFont="1" applyFill="1" applyBorder="1" applyAlignment="1" applyProtection="1">
      <alignment horizontal="center" vertical="center"/>
      <protection hidden="1"/>
    </xf>
    <xf numFmtId="49" fontId="12" fillId="7" borderId="24" xfId="0" applyNumberFormat="1" applyFont="1" applyFill="1" applyBorder="1" applyAlignment="1" applyProtection="1">
      <alignment horizontal="center"/>
      <protection hidden="1"/>
    </xf>
    <xf numFmtId="49" fontId="12" fillId="7" borderId="25" xfId="0" applyNumberFormat="1" applyFont="1" applyFill="1" applyBorder="1" applyAlignment="1" applyProtection="1">
      <alignment horizontal="center"/>
      <protection hidden="1"/>
    </xf>
    <xf numFmtId="4" fontId="7" fillId="7" borderId="26" xfId="0" applyNumberFormat="1" applyFont="1" applyFill="1" applyBorder="1" applyAlignment="1" applyProtection="1">
      <alignment wrapText="1"/>
      <protection hidden="1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20" fillId="0" borderId="13" xfId="0" applyFont="1" applyBorder="1" applyAlignment="1" applyProtection="1">
      <alignment vertical="justify" wrapText="1" shrinkToFit="1"/>
      <protection locked="0"/>
    </xf>
    <xf numFmtId="0" fontId="14" fillId="16" borderId="30" xfId="0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vertical="center"/>
      <protection hidden="1" locked="0"/>
    </xf>
    <xf numFmtId="2" fontId="4" fillId="0" borderId="15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65" fontId="4" fillId="0" borderId="22" xfId="0" applyNumberFormat="1" applyFont="1" applyBorder="1" applyAlignment="1" applyProtection="1">
      <alignment vertical="center"/>
      <protection hidden="1" locked="0"/>
    </xf>
    <xf numFmtId="165" fontId="21" fillId="0" borderId="17" xfId="0" applyNumberFormat="1" applyFont="1" applyFill="1" applyBorder="1" applyAlignment="1" applyProtection="1">
      <alignment horizontal="right" vertical="center"/>
      <protection hidden="1" locked="0"/>
    </xf>
    <xf numFmtId="165" fontId="21" fillId="17" borderId="14" xfId="0" applyNumberFormat="1" applyFont="1" applyFill="1" applyBorder="1" applyAlignment="1" applyProtection="1">
      <alignment vertical="center"/>
      <protection hidden="1" locked="0"/>
    </xf>
    <xf numFmtId="165" fontId="21" fillId="17" borderId="10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justify" shrinkToFit="1"/>
    </xf>
    <xf numFmtId="0" fontId="20" fillId="0" borderId="0" xfId="0" applyFont="1" applyBorder="1" applyAlignment="1" applyProtection="1">
      <alignment vertical="justify" wrapText="1" shrinkToFit="1"/>
      <protection locked="0"/>
    </xf>
    <xf numFmtId="0" fontId="22" fillId="4" borderId="31" xfId="0" applyFont="1" applyFill="1" applyBorder="1" applyAlignment="1">
      <alignment horizontal="left"/>
    </xf>
    <xf numFmtId="0" fontId="22" fillId="4" borderId="31" xfId="0" applyFont="1" applyFill="1" applyBorder="1" applyAlignment="1">
      <alignment/>
    </xf>
    <xf numFmtId="0" fontId="22" fillId="0" borderId="0" xfId="0" applyFont="1" applyAlignment="1">
      <alignment/>
    </xf>
    <xf numFmtId="0" fontId="22" fillId="4" borderId="31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/>
    </xf>
    <xf numFmtId="0" fontId="22" fillId="4" borderId="33" xfId="0" applyFont="1" applyFill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4" fontId="23" fillId="0" borderId="0" xfId="0" applyNumberFormat="1" applyFont="1" applyBorder="1" applyAlignment="1">
      <alignment horizontal="center"/>
    </xf>
    <xf numFmtId="44" fontId="24" fillId="0" borderId="34" xfId="0" applyNumberFormat="1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25" fillId="4" borderId="34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4" xfId="0" applyFont="1" applyBorder="1" applyAlignment="1">
      <alignment/>
    </xf>
    <xf numFmtId="0" fontId="25" fillId="0" borderId="34" xfId="0" applyFont="1" applyBorder="1" applyAlignment="1">
      <alignment horizontal="right"/>
    </xf>
    <xf numFmtId="0" fontId="25" fillId="0" borderId="34" xfId="0" applyFont="1" applyBorder="1" applyAlignment="1">
      <alignment horizontal="center"/>
    </xf>
    <xf numFmtId="173" fontId="26" fillId="0" borderId="34" xfId="0" applyNumberFormat="1" applyFont="1" applyBorder="1" applyAlignment="1">
      <alignment/>
    </xf>
    <xf numFmtId="44" fontId="26" fillId="0" borderId="34" xfId="39" applyFont="1" applyBorder="1" applyAlignment="1">
      <alignment/>
    </xf>
    <xf numFmtId="174" fontId="25" fillId="0" borderId="34" xfId="0" applyNumberFormat="1" applyFont="1" applyBorder="1" applyAlignment="1">
      <alignment/>
    </xf>
    <xf numFmtId="0" fontId="25" fillId="0" borderId="34" xfId="0" applyFont="1" applyBorder="1" applyAlignment="1">
      <alignment/>
    </xf>
    <xf numFmtId="44" fontId="25" fillId="0" borderId="34" xfId="39" applyFont="1" applyBorder="1" applyAlignment="1">
      <alignment/>
    </xf>
    <xf numFmtId="44" fontId="25" fillId="0" borderId="34" xfId="0" applyNumberFormat="1" applyFont="1" applyBorder="1" applyAlignment="1">
      <alignment/>
    </xf>
    <xf numFmtId="174" fontId="25" fillId="0" borderId="34" xfId="0" applyNumberFormat="1" applyFont="1" applyBorder="1" applyAlignment="1">
      <alignment horizontal="left"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25" fillId="0" borderId="37" xfId="0" applyFont="1" applyBorder="1" applyAlignment="1">
      <alignment/>
    </xf>
    <xf numFmtId="44" fontId="25" fillId="0" borderId="38" xfId="0" applyNumberFormat="1" applyFont="1" applyBorder="1" applyAlignment="1">
      <alignment/>
    </xf>
    <xf numFmtId="44" fontId="25" fillId="0" borderId="39" xfId="0" applyNumberFormat="1" applyFont="1" applyBorder="1" applyAlignment="1">
      <alignment/>
    </xf>
    <xf numFmtId="0" fontId="25" fillId="0" borderId="40" xfId="0" applyFont="1" applyBorder="1" applyAlignment="1">
      <alignment/>
    </xf>
    <xf numFmtId="44" fontId="25" fillId="0" borderId="41" xfId="0" applyNumberFormat="1" applyFont="1" applyBorder="1" applyAlignment="1">
      <alignment/>
    </xf>
    <xf numFmtId="0" fontId="25" fillId="0" borderId="42" xfId="0" applyFont="1" applyBorder="1" applyAlignment="1">
      <alignment/>
    </xf>
    <xf numFmtId="44" fontId="25" fillId="0" borderId="43" xfId="0" applyNumberFormat="1" applyFont="1" applyBorder="1" applyAlignment="1">
      <alignment/>
    </xf>
    <xf numFmtId="44" fontId="25" fillId="0" borderId="44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165" fontId="22" fillId="0" borderId="0" xfId="0" applyNumberFormat="1" applyFont="1" applyBorder="1" applyAlignment="1">
      <alignment/>
    </xf>
    <xf numFmtId="44" fontId="23" fillId="0" borderId="45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0" fontId="27" fillId="4" borderId="4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9" fontId="23" fillId="4" borderId="17" xfId="0" applyNumberFormat="1" applyFont="1" applyFill="1" applyBorder="1" applyAlignment="1">
      <alignment/>
    </xf>
    <xf numFmtId="14" fontId="23" fillId="4" borderId="17" xfId="0" applyNumberFormat="1" applyFont="1" applyFill="1" applyBorder="1" applyAlignment="1">
      <alignment horizontal="left"/>
    </xf>
    <xf numFmtId="49" fontId="22" fillId="0" borderId="46" xfId="0" applyNumberFormat="1" applyFont="1" applyBorder="1" applyAlignment="1">
      <alignment/>
    </xf>
    <xf numFmtId="14" fontId="22" fillId="0" borderId="46" xfId="0" applyNumberFormat="1" applyFont="1" applyBorder="1" applyAlignment="1">
      <alignment horizontal="left"/>
    </xf>
    <xf numFmtId="49" fontId="22" fillId="0" borderId="47" xfId="0" applyNumberFormat="1" applyFont="1" applyBorder="1" applyAlignment="1">
      <alignment/>
    </xf>
    <xf numFmtId="14" fontId="22" fillId="0" borderId="47" xfId="0" applyNumberFormat="1" applyFont="1" applyBorder="1" applyAlignment="1">
      <alignment horizontal="left"/>
    </xf>
    <xf numFmtId="49" fontId="22" fillId="0" borderId="48" xfId="0" applyNumberFormat="1" applyFont="1" applyBorder="1" applyAlignment="1">
      <alignment/>
    </xf>
    <xf numFmtId="14" fontId="22" fillId="0" borderId="48" xfId="0" applyNumberFormat="1" applyFont="1" applyBorder="1" applyAlignment="1">
      <alignment horizontal="left"/>
    </xf>
    <xf numFmtId="49" fontId="22" fillId="0" borderId="49" xfId="0" applyNumberFormat="1" applyFont="1" applyBorder="1" applyAlignment="1">
      <alignment/>
    </xf>
    <xf numFmtId="14" fontId="22" fillId="0" borderId="49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3" fillId="4" borderId="5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left" vertical="center" wrapText="1"/>
    </xf>
    <xf numFmtId="14" fontId="22" fillId="0" borderId="48" xfId="0" applyNumberFormat="1" applyFont="1" applyBorder="1" applyAlignment="1">
      <alignment horizontal="center"/>
    </xf>
    <xf numFmtId="49" fontId="22" fillId="0" borderId="52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0" fontId="22" fillId="0" borderId="53" xfId="0" applyFont="1" applyBorder="1" applyAlignment="1">
      <alignment/>
    </xf>
    <xf numFmtId="14" fontId="22" fillId="0" borderId="49" xfId="0" applyNumberFormat="1" applyFont="1" applyBorder="1" applyAlignment="1">
      <alignment horizontal="center"/>
    </xf>
    <xf numFmtId="49" fontId="22" fillId="0" borderId="54" xfId="0" applyNumberFormat="1" applyFont="1" applyBorder="1" applyAlignment="1">
      <alignment horizontal="center"/>
    </xf>
    <xf numFmtId="49" fontId="22" fillId="0" borderId="49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22" fillId="0" borderId="50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1" xfId="0" applyFont="1" applyBorder="1" applyAlignment="1">
      <alignment/>
    </xf>
    <xf numFmtId="3" fontId="22" fillId="0" borderId="48" xfId="0" applyNumberFormat="1" applyFont="1" applyBorder="1" applyAlignment="1">
      <alignment horizontal="center"/>
    </xf>
    <xf numFmtId="0" fontId="22" fillId="0" borderId="48" xfId="0" applyFont="1" applyBorder="1" applyAlignment="1">
      <alignment/>
    </xf>
    <xf numFmtId="0" fontId="22" fillId="0" borderId="55" xfId="0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48" xfId="0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6" xfId="0" applyFont="1" applyBorder="1" applyAlignment="1">
      <alignment/>
    </xf>
    <xf numFmtId="49" fontId="22" fillId="0" borderId="56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4" borderId="10" xfId="0" applyFont="1" applyFill="1" applyBorder="1" applyAlignment="1">
      <alignment horizontal="centerContinuous" vertical="center"/>
    </xf>
    <xf numFmtId="14" fontId="22" fillId="0" borderId="46" xfId="0" applyNumberFormat="1" applyFont="1" applyBorder="1" applyAlignment="1">
      <alignment/>
    </xf>
    <xf numFmtId="14" fontId="22" fillId="0" borderId="48" xfId="0" applyNumberFormat="1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4" fontId="22" fillId="0" borderId="0" xfId="39" applyFont="1" applyBorder="1" applyAlignment="1">
      <alignment vertical="center" wrapText="1"/>
    </xf>
    <xf numFmtId="172" fontId="22" fillId="0" borderId="0" xfId="0" applyNumberFormat="1" applyFont="1" applyAlignment="1">
      <alignment/>
    </xf>
    <xf numFmtId="1" fontId="26" fillId="0" borderId="34" xfId="0" applyNumberFormat="1" applyFont="1" applyBorder="1" applyAlignment="1">
      <alignment/>
    </xf>
    <xf numFmtId="1" fontId="25" fillId="0" borderId="34" xfId="0" applyNumberFormat="1" applyFont="1" applyBorder="1" applyAlignment="1">
      <alignment/>
    </xf>
    <xf numFmtId="1" fontId="26" fillId="0" borderId="34" xfId="0" applyNumberFormat="1" applyFont="1" applyBorder="1" applyAlignment="1">
      <alignment/>
    </xf>
    <xf numFmtId="0" fontId="26" fillId="0" borderId="34" xfId="0" applyFont="1" applyBorder="1" applyAlignment="1">
      <alignment/>
    </xf>
    <xf numFmtId="44" fontId="26" fillId="0" borderId="34" xfId="39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" fontId="26" fillId="0" borderId="58" xfId="0" applyNumberFormat="1" applyFont="1" applyFill="1" applyBorder="1" applyAlignment="1">
      <alignment/>
    </xf>
    <xf numFmtId="0" fontId="23" fillId="4" borderId="31" xfId="0" applyFont="1" applyFill="1" applyBorder="1" applyAlignment="1">
      <alignment horizontal="left"/>
    </xf>
    <xf numFmtId="0" fontId="22" fillId="4" borderId="59" xfId="0" applyFont="1" applyFill="1" applyBorder="1" applyAlignment="1">
      <alignment horizontal="left"/>
    </xf>
    <xf numFmtId="0" fontId="22" fillId="4" borderId="59" xfId="0" applyFont="1" applyFill="1" applyBorder="1" applyAlignment="1">
      <alignment/>
    </xf>
    <xf numFmtId="0" fontId="22" fillId="0" borderId="31" xfId="0" applyFont="1" applyBorder="1" applyAlignment="1" applyProtection="1">
      <alignment/>
      <protection locked="0"/>
    </xf>
    <xf numFmtId="0" fontId="22" fillId="0" borderId="59" xfId="0" applyFont="1" applyBorder="1" applyAlignment="1" applyProtection="1">
      <alignment/>
      <protection locked="0"/>
    </xf>
    <xf numFmtId="0" fontId="22" fillId="0" borderId="31" xfId="39" applyNumberFormat="1" applyFont="1" applyBorder="1" applyAlignment="1" applyProtection="1">
      <alignment/>
      <protection locked="0"/>
    </xf>
    <xf numFmtId="172" fontId="22" fillId="0" borderId="31" xfId="39" applyNumberFormat="1" applyFont="1" applyBorder="1" applyAlignment="1" applyProtection="1">
      <alignment/>
      <protection locked="0"/>
    </xf>
    <xf numFmtId="172" fontId="22" fillId="0" borderId="60" xfId="0" applyNumberFormat="1" applyFont="1" applyBorder="1" applyAlignment="1" applyProtection="1">
      <alignment horizontal="center" vertical="center"/>
      <protection locked="0"/>
    </xf>
    <xf numFmtId="165" fontId="22" fillId="0" borderId="31" xfId="0" applyNumberFormat="1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0" fontId="23" fillId="0" borderId="59" xfId="0" applyFont="1" applyBorder="1" applyAlignment="1" applyProtection="1">
      <alignment/>
      <protection locked="0"/>
    </xf>
    <xf numFmtId="0" fontId="22" fillId="0" borderId="59" xfId="0" applyFont="1" applyBorder="1" applyAlignment="1" applyProtection="1">
      <alignment vertical="center"/>
      <protection locked="0"/>
    </xf>
    <xf numFmtId="0" fontId="23" fillId="0" borderId="31" xfId="39" applyNumberFormat="1" applyFont="1" applyBorder="1" applyAlignment="1" applyProtection="1">
      <alignment/>
      <protection locked="0"/>
    </xf>
    <xf numFmtId="172" fontId="23" fillId="0" borderId="31" xfId="39" applyNumberFormat="1" applyFont="1" applyBorder="1" applyAlignment="1" applyProtection="1">
      <alignment/>
      <protection locked="0"/>
    </xf>
    <xf numFmtId="0" fontId="22" fillId="0" borderId="59" xfId="0" applyFont="1" applyBorder="1" applyAlignment="1" applyProtection="1">
      <alignment wrapText="1"/>
      <protection locked="0"/>
    </xf>
    <xf numFmtId="0" fontId="23" fillId="0" borderId="31" xfId="0" applyNumberFormat="1" applyFont="1" applyBorder="1" applyAlignment="1" applyProtection="1">
      <alignment/>
      <protection locked="0"/>
    </xf>
    <xf numFmtId="172" fontId="23" fillId="0" borderId="31" xfId="0" applyNumberFormat="1" applyFont="1" applyBorder="1" applyAlignment="1" applyProtection="1">
      <alignment/>
      <protection locked="0"/>
    </xf>
    <xf numFmtId="0" fontId="22" fillId="0" borderId="31" xfId="0" applyNumberFormat="1" applyFont="1" applyBorder="1" applyAlignment="1" applyProtection="1">
      <alignment/>
      <protection locked="0"/>
    </xf>
    <xf numFmtId="172" fontId="22" fillId="0" borderId="31" xfId="0" applyNumberFormat="1" applyFont="1" applyBorder="1" applyAlignment="1" applyProtection="1">
      <alignment/>
      <protection locked="0"/>
    </xf>
    <xf numFmtId="172" fontId="22" fillId="0" borderId="0" xfId="0" applyNumberFormat="1" applyFont="1" applyBorder="1" applyAlignment="1" applyProtection="1">
      <alignment/>
      <protection locked="0"/>
    </xf>
    <xf numFmtId="172" fontId="22" fillId="0" borderId="31" xfId="0" applyNumberFormat="1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vertical="center" wrapText="1"/>
      <protection locked="0"/>
    </xf>
    <xf numFmtId="0" fontId="22" fillId="0" borderId="58" xfId="0" applyFont="1" applyBorder="1" applyAlignment="1" applyProtection="1">
      <alignment vertical="center" wrapText="1"/>
      <protection locked="0"/>
    </xf>
    <xf numFmtId="0" fontId="22" fillId="0" borderId="61" xfId="0" applyFont="1" applyBorder="1" applyAlignment="1" applyProtection="1">
      <alignment vertical="center" wrapText="1"/>
      <protection locked="0"/>
    </xf>
    <xf numFmtId="165" fontId="22" fillId="0" borderId="33" xfId="0" applyNumberFormat="1" applyFont="1" applyBorder="1" applyAlignment="1" applyProtection="1">
      <alignment/>
      <protection locked="0"/>
    </xf>
    <xf numFmtId="4" fontId="22" fillId="0" borderId="0" xfId="0" applyNumberFormat="1" applyFont="1" applyAlignment="1">
      <alignment/>
    </xf>
    <xf numFmtId="164" fontId="22" fillId="0" borderId="31" xfId="0" applyNumberFormat="1" applyFont="1" applyBorder="1" applyAlignment="1" applyProtection="1">
      <alignment horizontal="center"/>
      <protection locked="0"/>
    </xf>
    <xf numFmtId="165" fontId="22" fillId="24" borderId="31" xfId="0" applyNumberFormat="1" applyFont="1" applyFill="1" applyBorder="1" applyAlignment="1" applyProtection="1">
      <alignment/>
      <protection/>
    </xf>
    <xf numFmtId="165" fontId="22" fillId="24" borderId="33" xfId="0" applyNumberFormat="1" applyFont="1" applyFill="1" applyBorder="1" applyAlignment="1" applyProtection="1">
      <alignment/>
      <protection/>
    </xf>
    <xf numFmtId="165" fontId="22" fillId="24" borderId="31" xfId="0" applyNumberFormat="1" applyFont="1" applyFill="1" applyBorder="1" applyAlignment="1">
      <alignment/>
    </xf>
    <xf numFmtId="4" fontId="22" fillId="24" borderId="34" xfId="0" applyNumberFormat="1" applyFont="1" applyFill="1" applyBorder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165" fontId="22" fillId="8" borderId="59" xfId="0" applyNumberFormat="1" applyFont="1" applyFill="1" applyBorder="1" applyAlignment="1" applyProtection="1">
      <alignment/>
      <protection locked="0"/>
    </xf>
    <xf numFmtId="165" fontId="22" fillId="8" borderId="31" xfId="0" applyNumberFormat="1" applyFont="1" applyFill="1" applyBorder="1" applyAlignment="1" applyProtection="1">
      <alignment/>
      <protection locked="0"/>
    </xf>
    <xf numFmtId="165" fontId="22" fillId="8" borderId="33" xfId="0" applyNumberFormat="1" applyFont="1" applyFill="1" applyBorder="1" applyAlignment="1" applyProtection="1">
      <alignment/>
      <protection locked="0"/>
    </xf>
    <xf numFmtId="165" fontId="22" fillId="8" borderId="32" xfId="0" applyNumberFormat="1" applyFont="1" applyFill="1" applyBorder="1" applyAlignment="1" applyProtection="1">
      <alignment/>
      <protection locked="0"/>
    </xf>
    <xf numFmtId="165" fontId="23" fillId="8" borderId="32" xfId="0" applyNumberFormat="1" applyFont="1" applyFill="1" applyBorder="1" applyAlignment="1" applyProtection="1">
      <alignment/>
      <protection locked="0"/>
    </xf>
    <xf numFmtId="165" fontId="23" fillId="8" borderId="31" xfId="0" applyNumberFormat="1" applyFont="1" applyFill="1" applyBorder="1" applyAlignment="1" applyProtection="1">
      <alignment/>
      <protection locked="0"/>
    </xf>
    <xf numFmtId="39" fontId="22" fillId="8" borderId="36" xfId="0" applyNumberFormat="1" applyFont="1" applyFill="1" applyBorder="1" applyAlignment="1">
      <alignment/>
    </xf>
    <xf numFmtId="39" fontId="22" fillId="8" borderId="62" xfId="0" applyNumberFormat="1" applyFont="1" applyFill="1" applyBorder="1" applyAlignment="1">
      <alignment/>
    </xf>
    <xf numFmtId="0" fontId="22" fillId="8" borderId="63" xfId="0" applyFont="1" applyFill="1" applyBorder="1" applyAlignment="1">
      <alignment/>
    </xf>
    <xf numFmtId="0" fontId="22" fillId="8" borderId="64" xfId="0" applyFont="1" applyFill="1" applyBorder="1" applyAlignment="1">
      <alignment/>
    </xf>
    <xf numFmtId="0" fontId="22" fillId="8" borderId="65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72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Border="1" applyAlignment="1">
      <alignment horizontal="center"/>
    </xf>
    <xf numFmtId="4" fontId="23" fillId="8" borderId="34" xfId="0" applyNumberFormat="1" applyFont="1" applyFill="1" applyBorder="1" applyAlignment="1">
      <alignment/>
    </xf>
    <xf numFmtId="0" fontId="23" fillId="8" borderId="34" xfId="0" applyFont="1" applyFill="1" applyBorder="1" applyAlignment="1">
      <alignment/>
    </xf>
    <xf numFmtId="4" fontId="23" fillId="8" borderId="34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4" fontId="23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7" fillId="17" borderId="20" xfId="0" applyNumberFormat="1" applyFont="1" applyFill="1" applyBorder="1" applyAlignment="1" applyProtection="1">
      <alignment horizontal="center"/>
      <protection hidden="1" locked="0"/>
    </xf>
    <xf numFmtId="3" fontId="3" fillId="0" borderId="10" xfId="0" applyNumberFormat="1" applyFont="1" applyBorder="1" applyAlignment="1" applyProtection="1">
      <alignment horizontal="center"/>
      <protection hidden="1" locked="0"/>
    </xf>
    <xf numFmtId="49" fontId="7" fillId="17" borderId="66" xfId="0" applyNumberFormat="1" applyFont="1" applyFill="1" applyBorder="1" applyAlignment="1" applyProtection="1">
      <alignment horizontal="center"/>
      <protection hidden="1" locked="0"/>
    </xf>
    <xf numFmtId="49" fontId="7" fillId="17" borderId="12" xfId="0" applyNumberFormat="1" applyFont="1" applyFill="1" applyBorder="1" applyAlignment="1" applyProtection="1">
      <alignment horizontal="center"/>
      <protection hidden="1" locked="0"/>
    </xf>
    <xf numFmtId="0" fontId="4" fillId="19" borderId="19" xfId="0" applyFont="1" applyFill="1" applyBorder="1" applyAlignment="1" applyProtection="1">
      <alignment horizontal="center" vertical="center"/>
      <protection hidden="1" locked="0"/>
    </xf>
    <xf numFmtId="0" fontId="4" fillId="19" borderId="10" xfId="0" applyFont="1" applyFill="1" applyBorder="1" applyAlignment="1" applyProtection="1">
      <alignment horizontal="center" vertical="center" wrapText="1"/>
      <protection hidden="1" locked="0"/>
    </xf>
    <xf numFmtId="0" fontId="12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67" xfId="0" applyFont="1" applyFill="1" applyBorder="1" applyAlignment="1" applyProtection="1">
      <alignment horizontal="center" vertical="center" textRotation="90" wrapText="1"/>
      <protection locked="0"/>
    </xf>
    <xf numFmtId="0" fontId="0" fillId="0" borderId="68" xfId="0" applyFont="1" applyFill="1" applyBorder="1" applyAlignment="1" applyProtection="1">
      <alignment horizontal="center" vertical="center" textRotation="90" wrapText="1"/>
      <protection locked="0"/>
    </xf>
    <xf numFmtId="0" fontId="12" fillId="16" borderId="66" xfId="0" applyFont="1" applyFill="1" applyBorder="1" applyAlignment="1" applyProtection="1">
      <alignment horizontal="center" vertical="center"/>
      <protection locked="0"/>
    </xf>
    <xf numFmtId="0" fontId="12" fillId="16" borderId="12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0" fillId="19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25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5" borderId="67" xfId="0" applyFont="1" applyFill="1" applyBorder="1" applyAlignment="1" applyProtection="1">
      <alignment horizontal="center" vertical="center" textRotation="90" wrapText="1"/>
      <protection locked="0"/>
    </xf>
    <xf numFmtId="0" fontId="12" fillId="25" borderId="68" xfId="0" applyFont="1" applyFill="1" applyBorder="1" applyAlignment="1" applyProtection="1">
      <alignment horizontal="center" vertical="center" textRotation="90" wrapText="1"/>
      <protection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67" xfId="0" applyFont="1" applyBorder="1" applyAlignment="1" applyProtection="1">
      <alignment horizontal="center" vertical="center" textRotation="90" wrapText="1"/>
      <protection locked="0"/>
    </xf>
    <xf numFmtId="0" fontId="12" fillId="0" borderId="68" xfId="0" applyFont="1" applyBorder="1" applyAlignment="1" applyProtection="1">
      <alignment horizontal="center" vertical="center" textRotation="90" wrapText="1"/>
      <protection locked="0"/>
    </xf>
    <xf numFmtId="4" fontId="7" fillId="19" borderId="55" xfId="0" applyNumberFormat="1" applyFont="1" applyFill="1" applyBorder="1" applyAlignment="1" applyProtection="1">
      <alignment horizontal="center" vertical="center"/>
      <protection hidden="1" locked="0"/>
    </xf>
    <xf numFmtId="4" fontId="7" fillId="19" borderId="13" xfId="0" applyNumberFormat="1" applyFont="1" applyFill="1" applyBorder="1" applyAlignment="1" applyProtection="1">
      <alignment horizontal="center" vertical="center"/>
      <protection hidden="1" locked="0"/>
    </xf>
    <xf numFmtId="4" fontId="7" fillId="19" borderId="19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66" xfId="0" applyNumberFormat="1" applyFont="1" applyFill="1" applyBorder="1" applyAlignment="1" applyProtection="1">
      <alignment horizontal="center"/>
      <protection hidden="1" locked="0"/>
    </xf>
    <xf numFmtId="4" fontId="16" fillId="0" borderId="12" xfId="0" applyNumberFormat="1" applyFont="1" applyFill="1" applyBorder="1" applyAlignment="1" applyProtection="1">
      <alignment horizontal="center"/>
      <protection hidden="1" locked="0"/>
    </xf>
    <xf numFmtId="4" fontId="16" fillId="0" borderId="20" xfId="0" applyNumberFormat="1" applyFont="1" applyFill="1" applyBorder="1" applyAlignment="1" applyProtection="1">
      <alignment horizontal="center"/>
      <protection hidden="1" locked="0"/>
    </xf>
    <xf numFmtId="0" fontId="0" fillId="0" borderId="67" xfId="0" applyFill="1" applyBorder="1" applyAlignment="1" applyProtection="1">
      <alignment horizontal="center" vertical="center" textRotation="90" wrapText="1"/>
      <protection locked="0"/>
    </xf>
    <xf numFmtId="0" fontId="0" fillId="0" borderId="68" xfId="0" applyFill="1" applyBorder="1" applyAlignment="1" applyProtection="1">
      <alignment horizontal="center" vertical="center" textRotation="90" wrapText="1"/>
      <protection locked="0"/>
    </xf>
    <xf numFmtId="0" fontId="4" fillId="19" borderId="22" xfId="0" applyFont="1" applyFill="1" applyBorder="1" applyAlignment="1" applyProtection="1">
      <alignment horizontal="center" vertical="center" wrapText="1"/>
      <protection hidden="1" locked="0"/>
    </xf>
    <xf numFmtId="0" fontId="4" fillId="19" borderId="15" xfId="0" applyFont="1" applyFill="1" applyBorder="1" applyAlignment="1" applyProtection="1">
      <alignment horizontal="center" vertical="center" wrapText="1"/>
      <protection hidden="1" locked="0"/>
    </xf>
    <xf numFmtId="0" fontId="4" fillId="19" borderId="13" xfId="0" applyFont="1" applyFill="1" applyBorder="1" applyAlignment="1" applyProtection="1">
      <alignment horizontal="center" vertical="center"/>
      <protection hidden="1" locked="0"/>
    </xf>
    <xf numFmtId="4" fontId="4" fillId="19" borderId="69" xfId="0" applyNumberFormat="1" applyFont="1" applyFill="1" applyBorder="1" applyAlignment="1" applyProtection="1">
      <alignment horizontal="center" vertical="center"/>
      <protection hidden="1" locked="0"/>
    </xf>
    <xf numFmtId="4" fontId="4" fillId="19" borderId="70" xfId="0" applyNumberFormat="1" applyFont="1" applyFill="1" applyBorder="1" applyAlignment="1" applyProtection="1">
      <alignment horizontal="center" vertical="center"/>
      <protection hidden="1" locked="0"/>
    </xf>
    <xf numFmtId="4" fontId="4" fillId="19" borderId="71" xfId="0" applyNumberFormat="1" applyFont="1" applyFill="1" applyBorder="1" applyAlignment="1" applyProtection="1">
      <alignment horizontal="center" vertical="center"/>
      <protection hidden="1" locked="0"/>
    </xf>
    <xf numFmtId="0" fontId="7" fillId="19" borderId="22" xfId="47" applyFont="1" applyFill="1" applyBorder="1" applyAlignment="1" applyProtection="1">
      <alignment horizontal="center" vertical="center" wrapText="1"/>
      <protection hidden="1" locked="0"/>
    </xf>
    <xf numFmtId="0" fontId="7" fillId="19" borderId="15" xfId="47" applyFont="1" applyFill="1" applyBorder="1" applyAlignment="1" applyProtection="1">
      <alignment horizontal="center" vertical="center" wrapText="1"/>
      <protection hidden="1" locked="0"/>
    </xf>
    <xf numFmtId="4" fontId="7" fillId="19" borderId="22" xfId="0" applyNumberFormat="1" applyFont="1" applyFill="1" applyBorder="1" applyAlignment="1" applyProtection="1">
      <alignment horizontal="center" vertical="center" wrapText="1"/>
      <protection hidden="1" locked="0"/>
    </xf>
    <xf numFmtId="4" fontId="7" fillId="19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66" xfId="0" applyFont="1" applyFill="1" applyBorder="1" applyAlignment="1" applyProtection="1">
      <alignment horizontal="center"/>
      <protection hidden="1" locked="0"/>
    </xf>
    <xf numFmtId="0" fontId="16" fillId="0" borderId="12" xfId="0" applyFont="1" applyFill="1" applyBorder="1" applyAlignment="1" applyProtection="1">
      <alignment horizontal="center"/>
      <protection hidden="1" locked="0"/>
    </xf>
    <xf numFmtId="0" fontId="16" fillId="0" borderId="20" xfId="0" applyFont="1" applyFill="1" applyBorder="1" applyAlignment="1" applyProtection="1">
      <alignment horizontal="center"/>
      <protection hidden="1" locked="0"/>
    </xf>
    <xf numFmtId="49" fontId="4" fillId="19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4" fillId="19" borderId="11" xfId="0" applyFont="1" applyFill="1" applyBorder="1" applyAlignment="1" applyProtection="1">
      <alignment horizontal="left"/>
      <protection hidden="1" locked="0"/>
    </xf>
    <xf numFmtId="0" fontId="4" fillId="19" borderId="73" xfId="0" applyFont="1" applyFill="1" applyBorder="1" applyAlignment="1" applyProtection="1">
      <alignment horizontal="left"/>
      <protection hidden="1" locked="0"/>
    </xf>
    <xf numFmtId="0" fontId="4" fillId="19" borderId="14" xfId="0" applyFont="1" applyFill="1" applyBorder="1" applyAlignment="1" applyProtection="1">
      <alignment horizontal="left"/>
      <protection hidden="1" locked="0"/>
    </xf>
    <xf numFmtId="0" fontId="4" fillId="19" borderId="10" xfId="0" applyFont="1" applyFill="1" applyBorder="1" applyAlignment="1" applyProtection="1">
      <alignment horizontal="left"/>
      <protection hidden="1" locked="0"/>
    </xf>
    <xf numFmtId="0" fontId="0" fillId="0" borderId="50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14" fontId="0" fillId="0" borderId="17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12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14" fillId="7" borderId="73" xfId="0" applyFont="1" applyFill="1" applyBorder="1" applyAlignment="1" applyProtection="1">
      <alignment horizontal="center" vertical="center" wrapText="1"/>
      <protection locked="0"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hidden="1" locked="0"/>
    </xf>
    <xf numFmtId="166" fontId="3" fillId="7" borderId="74" xfId="0" applyNumberFormat="1" applyFont="1" applyFill="1" applyBorder="1" applyAlignment="1" applyProtection="1">
      <alignment horizontal="right"/>
      <protection hidden="1"/>
    </xf>
    <xf numFmtId="166" fontId="3" fillId="7" borderId="70" xfId="0" applyNumberFormat="1" applyFont="1" applyFill="1" applyBorder="1" applyAlignment="1" applyProtection="1">
      <alignment horizontal="right"/>
      <protection hidden="1"/>
    </xf>
    <xf numFmtId="166" fontId="3" fillId="7" borderId="75" xfId="0" applyNumberFormat="1" applyFont="1" applyFill="1" applyBorder="1" applyAlignment="1" applyProtection="1">
      <alignment horizontal="right"/>
      <protection hidden="1"/>
    </xf>
    <xf numFmtId="166" fontId="3" fillId="7" borderId="76" xfId="0" applyNumberFormat="1" applyFont="1" applyFill="1" applyBorder="1" applyAlignment="1" applyProtection="1">
      <alignment horizontal="right"/>
      <protection hidden="1"/>
    </xf>
    <xf numFmtId="166" fontId="3" fillId="7" borderId="77" xfId="0" applyNumberFormat="1" applyFont="1" applyFill="1" applyBorder="1" applyAlignment="1" applyProtection="1">
      <alignment horizontal="right"/>
      <protection hidden="1"/>
    </xf>
    <xf numFmtId="166" fontId="3" fillId="7" borderId="78" xfId="0" applyNumberFormat="1" applyFont="1" applyFill="1" applyBorder="1" applyAlignment="1" applyProtection="1">
      <alignment horizontal="right"/>
      <protection hidden="1"/>
    </xf>
    <xf numFmtId="3" fontId="4" fillId="7" borderId="74" xfId="0" applyNumberFormat="1" applyFont="1" applyFill="1" applyBorder="1" applyAlignment="1" applyProtection="1">
      <alignment horizontal="left" vertical="center"/>
      <protection hidden="1" locked="0"/>
    </xf>
    <xf numFmtId="3" fontId="4" fillId="7" borderId="71" xfId="0" applyNumberFormat="1" applyFont="1" applyFill="1" applyBorder="1" applyAlignment="1" applyProtection="1">
      <alignment horizontal="left" vertical="center"/>
      <protection hidden="1" locked="0"/>
    </xf>
    <xf numFmtId="3" fontId="4" fillId="7" borderId="79" xfId="0" applyNumberFormat="1" applyFont="1" applyFill="1" applyBorder="1" applyAlignment="1" applyProtection="1">
      <alignment horizontal="left" vertical="center"/>
      <protection hidden="1" locked="0"/>
    </xf>
    <xf numFmtId="3" fontId="4" fillId="7" borderId="69" xfId="0" applyNumberFormat="1" applyFont="1" applyFill="1" applyBorder="1" applyAlignment="1" applyProtection="1">
      <alignment horizontal="left" vertical="center"/>
      <protection hidden="1" locked="0"/>
    </xf>
    <xf numFmtId="0" fontId="4" fillId="7" borderId="76" xfId="0" applyFont="1" applyFill="1" applyBorder="1" applyAlignment="1" applyProtection="1">
      <alignment horizontal="left" vertical="center"/>
      <protection hidden="1" locked="0"/>
    </xf>
    <xf numFmtId="0" fontId="4" fillId="7" borderId="80" xfId="0" applyFont="1" applyFill="1" applyBorder="1" applyAlignment="1" applyProtection="1">
      <alignment horizontal="left" vertical="center"/>
      <protection hidden="1" locked="0"/>
    </xf>
    <xf numFmtId="0" fontId="4" fillId="7" borderId="81" xfId="0" applyFont="1" applyFill="1" applyBorder="1" applyAlignment="1" applyProtection="1">
      <alignment horizontal="left" vertical="center"/>
      <protection hidden="1" locked="0"/>
    </xf>
    <xf numFmtId="0" fontId="4" fillId="7" borderId="82" xfId="0" applyFont="1" applyFill="1" applyBorder="1" applyAlignment="1" applyProtection="1">
      <alignment horizontal="left" vertical="center"/>
      <protection hidden="1" locked="0"/>
    </xf>
    <xf numFmtId="166" fontId="3" fillId="7" borderId="74" xfId="0" applyNumberFormat="1" applyFont="1" applyFill="1" applyBorder="1" applyAlignment="1" applyProtection="1">
      <alignment vertical="center"/>
      <protection hidden="1"/>
    </xf>
    <xf numFmtId="166" fontId="3" fillId="7" borderId="70" xfId="0" applyNumberFormat="1" applyFont="1" applyFill="1" applyBorder="1" applyAlignment="1" applyProtection="1">
      <alignment vertical="center"/>
      <protection hidden="1"/>
    </xf>
    <xf numFmtId="166" fontId="3" fillId="7" borderId="69" xfId="0" applyNumberFormat="1" applyFont="1" applyFill="1" applyBorder="1" applyAlignment="1" applyProtection="1">
      <alignment vertical="center"/>
      <protection hidden="1"/>
    </xf>
    <xf numFmtId="0" fontId="0" fillId="0" borderId="69" xfId="0" applyFont="1" applyFill="1" applyBorder="1" applyAlignment="1" applyProtection="1">
      <alignment horizontal="center" vertical="center" wrapText="1"/>
      <protection locked="0"/>
    </xf>
    <xf numFmtId="0" fontId="0" fillId="0" borderId="83" xfId="0" applyFont="1" applyFill="1" applyBorder="1" applyAlignment="1" applyProtection="1">
      <alignment horizontal="center" vertical="center" wrapText="1"/>
      <protection locked="0"/>
    </xf>
    <xf numFmtId="0" fontId="0" fillId="0" borderId="84" xfId="0" applyFont="1" applyFill="1" applyBorder="1" applyAlignment="1" applyProtection="1">
      <alignment horizontal="center" vertical="center" wrapText="1"/>
      <protection locked="0"/>
    </xf>
    <xf numFmtId="0" fontId="4" fillId="7" borderId="74" xfId="0" applyFont="1" applyFill="1" applyBorder="1" applyAlignment="1" applyProtection="1">
      <alignment vertical="center"/>
      <protection hidden="1" locked="0"/>
    </xf>
    <xf numFmtId="0" fontId="4" fillId="7" borderId="71" xfId="0" applyFont="1" applyFill="1" applyBorder="1" applyAlignment="1" applyProtection="1">
      <alignment vertical="center"/>
      <protection hidden="1" locked="0"/>
    </xf>
    <xf numFmtId="0" fontId="4" fillId="7" borderId="79" xfId="0" applyFont="1" applyFill="1" applyBorder="1" applyAlignment="1" applyProtection="1">
      <alignment vertical="center"/>
      <protection hidden="1" locked="0"/>
    </xf>
    <xf numFmtId="0" fontId="4" fillId="7" borderId="75" xfId="0" applyFont="1" applyFill="1" applyBorder="1" applyAlignment="1" applyProtection="1">
      <alignment vertical="center"/>
      <protection hidden="1" locked="0"/>
    </xf>
    <xf numFmtId="0" fontId="4" fillId="7" borderId="76" xfId="0" applyFont="1" applyFill="1" applyBorder="1" applyAlignment="1" applyProtection="1">
      <alignment vertical="center"/>
      <protection hidden="1" locked="0"/>
    </xf>
    <xf numFmtId="0" fontId="4" fillId="7" borderId="80" xfId="0" applyFont="1" applyFill="1" applyBorder="1" applyAlignment="1" applyProtection="1">
      <alignment vertical="center"/>
      <protection hidden="1" locked="0"/>
    </xf>
    <xf numFmtId="0" fontId="4" fillId="7" borderId="81" xfId="0" applyFont="1" applyFill="1" applyBorder="1" applyAlignment="1" applyProtection="1">
      <alignment vertical="center"/>
      <protection hidden="1" locked="0"/>
    </xf>
    <xf numFmtId="0" fontId="4" fillId="7" borderId="78" xfId="0" applyFont="1" applyFill="1" applyBorder="1" applyAlignment="1" applyProtection="1">
      <alignment vertical="center"/>
      <protection hidden="1" locked="0"/>
    </xf>
    <xf numFmtId="0" fontId="12" fillId="16" borderId="66" xfId="0" applyFont="1" applyFill="1" applyBorder="1" applyAlignment="1" applyProtection="1">
      <alignment horizontal="center"/>
      <protection locked="0"/>
    </xf>
    <xf numFmtId="0" fontId="12" fillId="16" borderId="12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/>
    </xf>
    <xf numFmtId="166" fontId="3" fillId="7" borderId="76" xfId="0" applyNumberFormat="1" applyFont="1" applyFill="1" applyBorder="1" applyAlignment="1" applyProtection="1">
      <alignment vertical="center"/>
      <protection hidden="1"/>
    </xf>
    <xf numFmtId="166" fontId="3" fillId="7" borderId="77" xfId="0" applyNumberFormat="1" applyFont="1" applyFill="1" applyBorder="1" applyAlignment="1" applyProtection="1">
      <alignment vertical="center"/>
      <protection hidden="1"/>
    </xf>
    <xf numFmtId="166" fontId="3" fillId="7" borderId="82" xfId="0" applyNumberFormat="1" applyFont="1" applyFill="1" applyBorder="1" applyAlignment="1" applyProtection="1">
      <alignment vertical="center"/>
      <protection hidden="1"/>
    </xf>
    <xf numFmtId="166" fontId="7" fillId="0" borderId="85" xfId="0" applyNumberFormat="1" applyFont="1" applyFill="1" applyBorder="1" applyAlignment="1" applyProtection="1">
      <alignment horizontal="center"/>
      <protection hidden="1" locked="0"/>
    </xf>
    <xf numFmtId="166" fontId="7" fillId="0" borderId="86" xfId="0" applyNumberFormat="1" applyFont="1" applyFill="1" applyBorder="1" applyAlignment="1" applyProtection="1">
      <alignment horizontal="center"/>
      <protection hidden="1" locked="0"/>
    </xf>
    <xf numFmtId="166" fontId="7" fillId="0" borderId="87" xfId="0" applyNumberFormat="1" applyFont="1" applyFill="1" applyBorder="1" applyAlignment="1" applyProtection="1">
      <alignment horizontal="center"/>
      <protection hidden="1" locked="0"/>
    </xf>
    <xf numFmtId="166" fontId="3" fillId="7" borderId="79" xfId="0" applyNumberFormat="1" applyFont="1" applyFill="1" applyBorder="1" applyAlignment="1" applyProtection="1">
      <alignment vertical="center"/>
      <protection hidden="1"/>
    </xf>
    <xf numFmtId="166" fontId="3" fillId="7" borderId="75" xfId="0" applyNumberFormat="1" applyFont="1" applyFill="1" applyBorder="1" applyAlignment="1" applyProtection="1">
      <alignment vertical="center"/>
      <protection hidden="1"/>
    </xf>
    <xf numFmtId="166" fontId="3" fillId="7" borderId="81" xfId="0" applyNumberFormat="1" applyFont="1" applyFill="1" applyBorder="1" applyAlignment="1" applyProtection="1">
      <alignment vertical="center"/>
      <protection hidden="1"/>
    </xf>
    <xf numFmtId="166" fontId="3" fillId="7" borderId="78" xfId="0" applyNumberFormat="1" applyFont="1" applyFill="1" applyBorder="1" applyAlignment="1" applyProtection="1">
      <alignment vertical="center"/>
      <protection hidden="1"/>
    </xf>
    <xf numFmtId="3" fontId="7" fillId="0" borderId="85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6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8" xfId="0" applyNumberFormat="1" applyFont="1" applyFill="1" applyBorder="1" applyAlignment="1" applyProtection="1">
      <alignment horizontal="center" vertical="center"/>
      <protection hidden="1" locked="0"/>
    </xf>
    <xf numFmtId="49" fontId="7" fillId="7" borderId="87" xfId="0" applyNumberFormat="1" applyFont="1" applyFill="1" applyBorder="1" applyAlignment="1" applyProtection="1">
      <alignment horizontal="center" wrapText="1"/>
      <protection hidden="1"/>
    </xf>
    <xf numFmtId="49" fontId="7" fillId="7" borderId="20" xfId="0" applyNumberFormat="1" applyFont="1" applyFill="1" applyBorder="1" applyAlignment="1" applyProtection="1">
      <alignment horizontal="center" wrapText="1"/>
      <protection hidden="1"/>
    </xf>
    <xf numFmtId="165" fontId="4" fillId="0" borderId="69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9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2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90" xfId="0" applyNumberFormat="1" applyFont="1" applyFill="1" applyBorder="1" applyAlignment="1" applyProtection="1">
      <alignment horizontal="center" vertical="top" wrapText="1"/>
      <protection hidden="1" locked="0"/>
    </xf>
    <xf numFmtId="49" fontId="7" fillId="7" borderId="66" xfId="0" applyNumberFormat="1" applyFont="1" applyFill="1" applyBorder="1" applyAlignment="1" applyProtection="1">
      <alignment horizontal="center" wrapText="1"/>
      <protection hidden="1"/>
    </xf>
    <xf numFmtId="49" fontId="7" fillId="7" borderId="91" xfId="0" applyNumberFormat="1" applyFont="1" applyFill="1" applyBorder="1" applyAlignment="1" applyProtection="1">
      <alignment horizontal="center" wrapText="1"/>
      <protection hidden="1"/>
    </xf>
    <xf numFmtId="165" fontId="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0" xfId="0" applyNumberFormat="1" applyFont="1" applyFill="1" applyBorder="1" applyAlignment="1" applyProtection="1">
      <alignment horizontal="center" vertical="top" wrapText="1"/>
      <protection hidden="1" locked="0"/>
    </xf>
    <xf numFmtId="0" fontId="18" fillId="19" borderId="66" xfId="0" applyFont="1" applyFill="1" applyBorder="1" applyAlignment="1" applyProtection="1">
      <alignment horizontal="center"/>
      <protection locked="0"/>
    </xf>
    <xf numFmtId="0" fontId="18" fillId="19" borderId="12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7" fillId="19" borderId="72" xfId="47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textRotation="90" wrapText="1"/>
      <protection locked="0"/>
    </xf>
    <xf numFmtId="0" fontId="19" fillId="0" borderId="67" xfId="0" applyFont="1" applyFill="1" applyBorder="1" applyAlignment="1" applyProtection="1">
      <alignment horizontal="center" vertical="center" textRotation="90" wrapText="1"/>
      <protection locked="0"/>
    </xf>
    <xf numFmtId="0" fontId="19" fillId="0" borderId="92" xfId="0" applyFont="1" applyFill="1" applyBorder="1" applyAlignment="1" applyProtection="1">
      <alignment horizontal="center" vertical="center" textRotation="90" wrapText="1"/>
      <protection locked="0"/>
    </xf>
    <xf numFmtId="0" fontId="19" fillId="0" borderId="68" xfId="0" applyFont="1" applyFill="1" applyBorder="1" applyAlignment="1" applyProtection="1">
      <alignment horizontal="center" vertical="center" textRotation="90" wrapText="1"/>
      <protection locked="0"/>
    </xf>
    <xf numFmtId="0" fontId="22" fillId="0" borderId="35" xfId="0" applyFont="1" applyBorder="1" applyAlignment="1" applyProtection="1">
      <alignment vertical="center" wrapText="1"/>
      <protection locked="0"/>
    </xf>
    <xf numFmtId="0" fontId="22" fillId="0" borderId="58" xfId="0" applyFont="1" applyBorder="1" applyAlignment="1" applyProtection="1">
      <alignment vertical="center" wrapText="1"/>
      <protection locked="0"/>
    </xf>
    <xf numFmtId="0" fontId="22" fillId="0" borderId="61" xfId="0" applyFont="1" applyBorder="1" applyAlignment="1" applyProtection="1">
      <alignment vertical="center" wrapText="1"/>
      <protection locked="0"/>
    </xf>
    <xf numFmtId="0" fontId="22" fillId="24" borderId="34" xfId="0" applyFont="1" applyFill="1" applyBorder="1" applyAlignment="1">
      <alignment horizontal="center" vertical="center"/>
    </xf>
    <xf numFmtId="0" fontId="22" fillId="0" borderId="34" xfId="0" applyFont="1" applyBorder="1" applyAlignment="1">
      <alignment/>
    </xf>
    <xf numFmtId="0" fontId="22" fillId="8" borderId="34" xfId="0" applyFont="1" applyFill="1" applyBorder="1" applyAlignment="1">
      <alignment horizontal="center"/>
    </xf>
    <xf numFmtId="0" fontId="22" fillId="0" borderId="35" xfId="0" applyFont="1" applyBorder="1" applyAlignment="1" applyProtection="1">
      <alignment vertical="center"/>
      <protection locked="0"/>
    </xf>
    <xf numFmtId="0" fontId="22" fillId="0" borderId="58" xfId="0" applyFont="1" applyBorder="1" applyAlignment="1" applyProtection="1">
      <alignment vertical="center"/>
      <protection locked="0"/>
    </xf>
    <xf numFmtId="0" fontId="22" fillId="0" borderId="61" xfId="0" applyFont="1" applyBorder="1" applyAlignment="1" applyProtection="1">
      <alignment vertical="center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58" xfId="0" applyFont="1" applyBorder="1" applyAlignment="1" applyProtection="1">
      <alignment horizontal="center" vertical="center" wrapText="1"/>
      <protection locked="0"/>
    </xf>
    <xf numFmtId="0" fontId="22" fillId="0" borderId="61" xfId="0" applyFont="1" applyBorder="1" applyAlignment="1" applyProtection="1">
      <alignment horizontal="center" vertical="center" wrapText="1"/>
      <protection locked="0"/>
    </xf>
    <xf numFmtId="44" fontId="22" fillId="0" borderId="35" xfId="39" applyFont="1" applyBorder="1" applyAlignment="1" applyProtection="1">
      <alignment vertical="center" wrapText="1"/>
      <protection locked="0"/>
    </xf>
    <xf numFmtId="0" fontId="23" fillId="8" borderId="34" xfId="0" applyFont="1" applyFill="1" applyBorder="1" applyAlignment="1">
      <alignment horizontal="center"/>
    </xf>
    <xf numFmtId="0" fontId="22" fillId="8" borderId="36" xfId="0" applyFont="1" applyFill="1" applyBorder="1" applyAlignment="1">
      <alignment horizontal="center"/>
    </xf>
    <xf numFmtId="0" fontId="22" fillId="8" borderId="52" xfId="0" applyFont="1" applyFill="1" applyBorder="1" applyAlignment="1">
      <alignment horizontal="center"/>
    </xf>
    <xf numFmtId="0" fontId="22" fillId="8" borderId="93" xfId="0" applyFont="1" applyFill="1" applyBorder="1" applyAlignment="1">
      <alignment horizontal="center"/>
    </xf>
    <xf numFmtId="0" fontId="22" fillId="24" borderId="35" xfId="0" applyFont="1" applyFill="1" applyBorder="1" applyAlignment="1" applyProtection="1">
      <alignment vertical="center" wrapText="1"/>
      <protection locked="0"/>
    </xf>
    <xf numFmtId="0" fontId="22" fillId="24" borderId="58" xfId="0" applyFont="1" applyFill="1" applyBorder="1" applyAlignment="1" applyProtection="1">
      <alignment vertical="center" wrapText="1"/>
      <protection locked="0"/>
    </xf>
    <xf numFmtId="0" fontId="22" fillId="24" borderId="61" xfId="0" applyFont="1" applyFill="1" applyBorder="1" applyAlignment="1" applyProtection="1">
      <alignment vertical="center" wrapText="1"/>
      <protection locked="0"/>
    </xf>
    <xf numFmtId="44" fontId="23" fillId="24" borderId="94" xfId="0" applyNumberFormat="1" applyFont="1" applyFill="1" applyBorder="1" applyAlignment="1">
      <alignment horizontal="center"/>
    </xf>
    <xf numFmtId="44" fontId="23" fillId="24" borderId="95" xfId="0" applyNumberFormat="1" applyFont="1" applyFill="1" applyBorder="1" applyAlignment="1">
      <alignment horizontal="center"/>
    </xf>
    <xf numFmtId="3" fontId="23" fillId="4" borderId="60" xfId="0" applyNumberFormat="1" applyFont="1" applyFill="1" applyBorder="1" applyAlignment="1">
      <alignment horizontal="center" vertical="center" wrapText="1"/>
    </xf>
    <xf numFmtId="0" fontId="22" fillId="0" borderId="96" xfId="0" applyFont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/>
      <protection locked="0"/>
    </xf>
    <xf numFmtId="0" fontId="22" fillId="4" borderId="97" xfId="0" applyFont="1" applyFill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4" fillId="19" borderId="11" xfId="0" applyFont="1" applyFill="1" applyBorder="1" applyAlignment="1" applyProtection="1">
      <alignment horizontal="left"/>
      <protection locked="0"/>
    </xf>
    <xf numFmtId="0" fontId="4" fillId="19" borderId="73" xfId="0" applyFont="1" applyFill="1" applyBorder="1" applyAlignment="1" applyProtection="1">
      <alignment horizontal="left"/>
      <protection locked="0"/>
    </xf>
    <xf numFmtId="0" fontId="4" fillId="19" borderId="14" xfId="0" applyFont="1" applyFill="1" applyBorder="1" applyAlignment="1" applyProtection="1">
      <alignment horizontal="left"/>
      <protection locked="0"/>
    </xf>
    <xf numFmtId="0" fontId="22" fillId="4" borderId="100" xfId="0" applyFont="1" applyFill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3" fontId="3" fillId="0" borderId="11" xfId="0" applyNumberFormat="1" applyFont="1" applyBorder="1" applyAlignment="1" applyProtection="1">
      <alignment horizontal="center"/>
      <protection locked="0"/>
    </xf>
    <xf numFmtId="3" fontId="3" fillId="0" borderId="73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0" fontId="22" fillId="4" borderId="31" xfId="0" applyFont="1" applyFill="1" applyBorder="1" applyAlignment="1">
      <alignment horizontal="center" wrapText="1"/>
    </xf>
    <xf numFmtId="0" fontId="22" fillId="4" borderId="60" xfId="0" applyFont="1" applyFill="1" applyBorder="1" applyAlignment="1">
      <alignment horizontal="center" wrapText="1"/>
    </xf>
    <xf numFmtId="0" fontId="22" fillId="4" borderId="96" xfId="0" applyFont="1" applyFill="1" applyBorder="1" applyAlignment="1">
      <alignment horizontal="center" wrapText="1"/>
    </xf>
    <xf numFmtId="172" fontId="22" fillId="4" borderId="60" xfId="0" applyNumberFormat="1" applyFont="1" applyFill="1" applyBorder="1" applyAlignment="1">
      <alignment horizontal="center" vertical="center"/>
    </xf>
    <xf numFmtId="172" fontId="22" fillId="0" borderId="96" xfId="0" applyNumberFormat="1" applyFont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7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3" fontId="25" fillId="4" borderId="36" xfId="0" applyNumberFormat="1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44" fontId="22" fillId="0" borderId="103" xfId="39" applyFont="1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0" fillId="0" borderId="107" xfId="0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2" fillId="0" borderId="103" xfId="0" applyFont="1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22" fillId="0" borderId="53" xfId="0" applyFont="1" applyBorder="1" applyAlignment="1">
      <alignment/>
    </xf>
    <xf numFmtId="0" fontId="0" fillId="0" borderId="110" xfId="0" applyBorder="1" applyAlignment="1">
      <alignment/>
    </xf>
    <xf numFmtId="0" fontId="22" fillId="0" borderId="54" xfId="0" applyFont="1" applyBorder="1" applyAlignment="1">
      <alignment/>
    </xf>
    <xf numFmtId="0" fontId="0" fillId="0" borderId="54" xfId="0" applyBorder="1" applyAlignment="1">
      <alignment/>
    </xf>
    <xf numFmtId="0" fontId="22" fillId="0" borderId="58" xfId="0" applyFont="1" applyBorder="1" applyAlignment="1">
      <alignment vertical="center" wrapText="1"/>
    </xf>
    <xf numFmtId="0" fontId="22" fillId="0" borderId="61" xfId="0" applyFont="1" applyBorder="1" applyAlignment="1">
      <alignment vertical="center" wrapText="1"/>
    </xf>
    <xf numFmtId="0" fontId="22" fillId="0" borderId="111" xfId="0" applyFont="1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22" fillId="0" borderId="51" xfId="0" applyFont="1" applyBorder="1" applyAlignment="1">
      <alignment/>
    </xf>
    <xf numFmtId="0" fontId="0" fillId="0" borderId="113" xfId="0" applyBorder="1" applyAlignment="1">
      <alignment/>
    </xf>
    <xf numFmtId="0" fontId="22" fillId="0" borderId="52" xfId="0" applyFont="1" applyBorder="1" applyAlignment="1">
      <alignment/>
    </xf>
    <xf numFmtId="0" fontId="0" fillId="0" borderId="52" xfId="0" applyBorder="1" applyAlignment="1">
      <alignment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3" fillId="4" borderId="7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/>
    </xf>
    <xf numFmtId="0" fontId="22" fillId="0" borderId="114" xfId="0" applyFont="1" applyBorder="1" applyAlignment="1">
      <alignment/>
    </xf>
    <xf numFmtId="175" fontId="22" fillId="0" borderId="48" xfId="0" applyNumberFormat="1" applyFont="1" applyBorder="1" applyAlignment="1">
      <alignment horizontal="center"/>
    </xf>
    <xf numFmtId="175" fontId="22" fillId="0" borderId="49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4" borderId="17" xfId="0" applyFont="1" applyFill="1" applyBorder="1" applyAlignment="1">
      <alignment horizontal="center"/>
    </xf>
    <xf numFmtId="175" fontId="22" fillId="0" borderId="46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2 Návrh Záv.vyúčtová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24</xdr:col>
      <xdr:colOff>561975</xdr:colOff>
      <xdr:row>1</xdr:row>
      <xdr:rowOff>1466850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0" y="285750"/>
          <a:ext cx="15868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Pokyny k vyplnění: příjemce vyplňuje pouze bílá pole.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soupisky se uvádí způsobilé i nezpůsobilé výdaje projektu.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Kaptioly uvedené ve sloupci A představují součtové řádky uvedené na Rozhodnutí o poskytnutí dotace/Stanovení výdajů.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Upozornění: v souvislosti s účinností vyhlášky MF ČR č. 560/2006 Sb. nemůže být příjemci dotace proplacena s přesností na haléře. Jednotlivé částky dotace (tj. SF - investiční, SF-neinvestiční, SR-investiční, SR-neinvestiční), o jejichž proplacení žádáte prostřednictvím Žádosti o platbu proto musí být uvedeny s přesností na koruny. V případě, že bude nezbytné požadovanou částku zaokrouhlit, zaokrouhlujte ji směrem dolů.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provedené kontrole vyúčtování zašle MPSV ČR příjemci soupisku s eventuelními korekcemi. Příjemce bude požádán o vyplnění souhrnné tabulky v dolní části soupisky pokud je to relevantní. Příjemce stvrdí platnost soupisky podpisem stautárního orgánu, či pověřené osoby.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view="pageBreakPreview" zoomScale="60" zoomScalePageLayoutView="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3.28125" style="0" customWidth="1"/>
    <col min="11" max="11" width="10.57421875" style="0" customWidth="1"/>
    <col min="12" max="12" width="14.28125" style="0" customWidth="1"/>
    <col min="13" max="13" width="10.140625" style="0" customWidth="1"/>
    <col min="14" max="14" width="14.8515625" style="0" customWidth="1"/>
    <col min="15" max="15" width="13.7109375" style="0" customWidth="1"/>
    <col min="16" max="18" width="11.140625" style="0" hidden="1" customWidth="1"/>
    <col min="19" max="19" width="1.7109375" style="0" hidden="1" customWidth="1"/>
    <col min="20" max="20" width="14.57421875" style="0" customWidth="1"/>
    <col min="21" max="21" width="9.00390625" style="0" customWidth="1"/>
    <col min="22" max="22" width="8.28125" style="0" customWidth="1"/>
    <col min="24" max="24" width="11.421875" style="0" customWidth="1"/>
    <col min="25" max="25" width="10.7109375" style="0" customWidth="1"/>
    <col min="26" max="26" width="9.140625" style="0" hidden="1" customWidth="1"/>
  </cols>
  <sheetData>
    <row r="1" spans="1:25" ht="18">
      <c r="A1" s="47" t="s">
        <v>76</v>
      </c>
      <c r="B1" s="48"/>
      <c r="C1" s="48"/>
      <c r="D1" s="49"/>
      <c r="E1" s="50"/>
      <c r="F1" s="51"/>
      <c r="G1" s="51"/>
      <c r="H1" s="52"/>
      <c r="I1" s="50"/>
      <c r="J1" s="50"/>
      <c r="K1" s="53"/>
      <c r="L1" s="53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53"/>
      <c r="Y1" s="53"/>
    </row>
    <row r="2" spans="1:25" ht="123" customHeight="1">
      <c r="A2" s="47"/>
      <c r="B2" s="48"/>
      <c r="C2" s="48"/>
      <c r="D2" s="49"/>
      <c r="E2" s="50"/>
      <c r="F2" s="51"/>
      <c r="G2" s="51"/>
      <c r="H2" s="52"/>
      <c r="I2" s="50"/>
      <c r="J2" s="50"/>
      <c r="K2" s="53"/>
      <c r="L2" s="53"/>
      <c r="M2" s="54"/>
      <c r="N2" s="54"/>
      <c r="O2" s="54"/>
      <c r="P2" s="54"/>
      <c r="Q2" s="54"/>
      <c r="R2" s="54"/>
      <c r="S2" s="54"/>
      <c r="T2" s="53"/>
      <c r="U2" s="53"/>
      <c r="V2" s="53"/>
      <c r="W2" s="53"/>
      <c r="X2" s="53"/>
      <c r="Y2" s="53"/>
    </row>
    <row r="3" spans="1:25" s="152" customFormat="1" ht="9" customHeigh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51"/>
      <c r="X3" s="151"/>
      <c r="Y3" s="151"/>
    </row>
    <row r="4" spans="1:25" s="152" customFormat="1" ht="10.5" customHeight="1">
      <c r="A4" s="165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0"/>
      <c r="R4" s="150"/>
      <c r="S4" s="150"/>
      <c r="T4" s="150"/>
      <c r="U4" s="150"/>
      <c r="V4" s="150"/>
      <c r="W4" s="151"/>
      <c r="X4" s="151"/>
      <c r="Y4" s="151"/>
    </row>
    <row r="5" spans="1:26" s="154" customFormat="1" ht="14.25">
      <c r="A5" s="393" t="s">
        <v>77</v>
      </c>
      <c r="B5" s="394"/>
      <c r="C5" s="394"/>
      <c r="D5" s="395"/>
      <c r="E5" s="56"/>
      <c r="F5" s="393" t="s">
        <v>30</v>
      </c>
      <c r="G5" s="394"/>
      <c r="H5" s="395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153" t="s">
        <v>40</v>
      </c>
    </row>
    <row r="6" spans="1:26" ht="14.25">
      <c r="A6" s="393" t="s">
        <v>28</v>
      </c>
      <c r="B6" s="394"/>
      <c r="C6" s="394"/>
      <c r="D6" s="395"/>
      <c r="E6" s="56"/>
      <c r="F6" s="396" t="s">
        <v>31</v>
      </c>
      <c r="G6" s="396"/>
      <c r="H6" s="396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22"/>
    </row>
    <row r="7" spans="1:26" ht="14.25">
      <c r="A7" s="393" t="s">
        <v>29</v>
      </c>
      <c r="B7" s="394"/>
      <c r="C7" s="394"/>
      <c r="D7" s="395"/>
      <c r="E7" s="56"/>
      <c r="F7" s="396" t="s">
        <v>32</v>
      </c>
      <c r="G7" s="396"/>
      <c r="H7" s="396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22"/>
    </row>
    <row r="8" spans="1:26" s="25" customFormat="1" ht="6.75" customHeight="1">
      <c r="A8" s="57"/>
      <c r="B8" s="57"/>
      <c r="C8" s="57"/>
      <c r="D8" s="57"/>
      <c r="E8" s="58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6"/>
    </row>
    <row r="9" spans="1:25" s="22" customFormat="1" ht="7.5" customHeight="1" thickBot="1">
      <c r="A9" s="55"/>
      <c r="B9" s="55"/>
      <c r="C9" s="55"/>
      <c r="D9" s="60"/>
      <c r="E9" s="61"/>
      <c r="F9" s="61"/>
      <c r="G9" s="60"/>
      <c r="H9" s="62"/>
      <c r="I9" s="63"/>
      <c r="J9" s="63"/>
      <c r="K9" s="64"/>
      <c r="L9" s="64"/>
      <c r="M9" s="65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6" ht="13.5" customHeight="1" thickBot="1">
      <c r="A10" s="66"/>
      <c r="B10" s="388" t="s">
        <v>53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90"/>
      <c r="M10" s="351" t="s">
        <v>83</v>
      </c>
      <c r="N10" s="352"/>
      <c r="O10" s="349"/>
      <c r="P10" s="67"/>
      <c r="Q10" s="67"/>
      <c r="R10" s="67"/>
      <c r="S10" s="67"/>
      <c r="T10" s="373" t="s">
        <v>54</v>
      </c>
      <c r="U10" s="374"/>
      <c r="V10" s="374"/>
      <c r="W10" s="374"/>
      <c r="X10" s="374"/>
      <c r="Y10" s="375"/>
      <c r="Z10" s="5"/>
    </row>
    <row r="11" spans="1:26" ht="12.75" customHeight="1">
      <c r="A11" s="362"/>
      <c r="B11" s="360" t="s">
        <v>15</v>
      </c>
      <c r="C11" s="379" t="s">
        <v>1</v>
      </c>
      <c r="D11" s="380" t="s">
        <v>0</v>
      </c>
      <c r="E11" s="353"/>
      <c r="F11" s="378" t="s">
        <v>19</v>
      </c>
      <c r="G11" s="378" t="s">
        <v>18</v>
      </c>
      <c r="H11" s="391" t="s">
        <v>39</v>
      </c>
      <c r="I11" s="384" t="s">
        <v>20</v>
      </c>
      <c r="J11" s="480" t="s">
        <v>74</v>
      </c>
      <c r="K11" s="386" t="s">
        <v>21</v>
      </c>
      <c r="L11" s="384" t="s">
        <v>9</v>
      </c>
      <c r="M11" s="381" t="s">
        <v>2</v>
      </c>
      <c r="N11" s="382"/>
      <c r="O11" s="383"/>
      <c r="P11" s="68"/>
      <c r="Q11" s="68"/>
      <c r="R11" s="68"/>
      <c r="S11" s="68"/>
      <c r="T11" s="370" t="s">
        <v>13</v>
      </c>
      <c r="U11" s="371"/>
      <c r="V11" s="371"/>
      <c r="W11" s="371"/>
      <c r="X11" s="371"/>
      <c r="Y11" s="372"/>
      <c r="Z11" s="5"/>
    </row>
    <row r="12" spans="1:26" ht="51.75" customHeight="1" thickBot="1">
      <c r="A12" s="363"/>
      <c r="B12" s="361"/>
      <c r="C12" s="354"/>
      <c r="D12" s="70"/>
      <c r="E12" s="69" t="s">
        <v>17</v>
      </c>
      <c r="F12" s="379"/>
      <c r="G12" s="379"/>
      <c r="H12" s="392"/>
      <c r="I12" s="385"/>
      <c r="J12" s="481"/>
      <c r="K12" s="387"/>
      <c r="L12" s="385"/>
      <c r="M12" s="71" t="s">
        <v>41</v>
      </c>
      <c r="N12" s="71" t="s">
        <v>38</v>
      </c>
      <c r="O12" s="72" t="s">
        <v>33</v>
      </c>
      <c r="P12" s="73" t="s">
        <v>44</v>
      </c>
      <c r="Q12" s="73" t="s">
        <v>45</v>
      </c>
      <c r="R12" s="73" t="s">
        <v>46</v>
      </c>
      <c r="S12" s="73" t="s">
        <v>47</v>
      </c>
      <c r="T12" s="74" t="s">
        <v>11</v>
      </c>
      <c r="U12" s="74" t="s">
        <v>10</v>
      </c>
      <c r="V12" s="74" t="s">
        <v>12</v>
      </c>
      <c r="W12" s="74" t="s">
        <v>3</v>
      </c>
      <c r="X12" s="74" t="s">
        <v>4</v>
      </c>
      <c r="Y12" s="75" t="s">
        <v>14</v>
      </c>
      <c r="Z12" s="5"/>
    </row>
    <row r="13" spans="1:26" s="25" customFormat="1" ht="12.75">
      <c r="A13" s="364" t="s">
        <v>56</v>
      </c>
      <c r="B13" s="76">
        <v>123456</v>
      </c>
      <c r="C13" s="77" t="s">
        <v>16</v>
      </c>
      <c r="D13" s="78" t="s">
        <v>5</v>
      </c>
      <c r="E13" s="79" t="s">
        <v>6</v>
      </c>
      <c r="F13" s="77" t="s">
        <v>7</v>
      </c>
      <c r="G13" s="77" t="s">
        <v>7</v>
      </c>
      <c r="H13" s="80"/>
      <c r="I13" s="81"/>
      <c r="J13" s="81"/>
      <c r="K13" s="82">
        <f aca="true" t="shared" si="0" ref="K13:K18">I13*0.19</f>
        <v>0</v>
      </c>
      <c r="L13" s="82">
        <f aca="true" t="shared" si="1" ref="L13:L19">I13+K13</f>
        <v>0</v>
      </c>
      <c r="M13" s="83"/>
      <c r="N13" s="83"/>
      <c r="O13" s="84">
        <f>M13+N13</f>
        <v>0</v>
      </c>
      <c r="P13" s="85">
        <f aca="true" t="shared" si="2" ref="P13:P19">IF(H13="IV",L13+O13,0)</f>
        <v>0</v>
      </c>
      <c r="Q13" s="85">
        <f aca="true" t="shared" si="3" ref="Q13:Q19">IF(H13="NIV",L13+O13,0)</f>
        <v>0</v>
      </c>
      <c r="R13" s="86">
        <f aca="true" t="shared" si="4" ref="R13:R19">IF(H13="IV",I13+M13,0)</f>
        <v>0</v>
      </c>
      <c r="S13" s="86">
        <f aca="true" t="shared" si="5" ref="S13:S19">IF(H13="NIV",I13+M13,0)</f>
        <v>0</v>
      </c>
      <c r="T13" s="87"/>
      <c r="U13" s="87"/>
      <c r="V13" s="87"/>
      <c r="W13" s="87"/>
      <c r="X13" s="87"/>
      <c r="Y13" s="88"/>
      <c r="Z13" s="26"/>
    </row>
    <row r="14" spans="1:26" ht="12.75" customHeight="1">
      <c r="A14" s="365"/>
      <c r="B14" s="89"/>
      <c r="C14" s="90"/>
      <c r="D14" s="90"/>
      <c r="E14" s="90"/>
      <c r="F14" s="90"/>
      <c r="G14" s="90"/>
      <c r="H14" s="91"/>
      <c r="I14" s="92"/>
      <c r="J14" s="92"/>
      <c r="K14" s="82">
        <f t="shared" si="0"/>
        <v>0</v>
      </c>
      <c r="L14" s="82">
        <f t="shared" si="1"/>
        <v>0</v>
      </c>
      <c r="M14" s="93"/>
      <c r="N14" s="93"/>
      <c r="O14" s="84">
        <f>M14+N14</f>
        <v>0</v>
      </c>
      <c r="P14" s="85">
        <f t="shared" si="2"/>
        <v>0</v>
      </c>
      <c r="Q14" s="85">
        <f t="shared" si="3"/>
        <v>0</v>
      </c>
      <c r="R14" s="86">
        <f t="shared" si="4"/>
        <v>0</v>
      </c>
      <c r="S14" s="86">
        <f t="shared" si="5"/>
        <v>0</v>
      </c>
      <c r="T14" s="87"/>
      <c r="U14" s="87"/>
      <c r="V14" s="87"/>
      <c r="W14" s="87"/>
      <c r="X14" s="87"/>
      <c r="Y14" s="88"/>
      <c r="Z14" s="5"/>
    </row>
    <row r="15" spans="1:26" ht="12.75">
      <c r="A15" s="365"/>
      <c r="B15" s="89"/>
      <c r="C15" s="77"/>
      <c r="D15" s="78"/>
      <c r="E15" s="79"/>
      <c r="F15" s="77"/>
      <c r="G15" s="77"/>
      <c r="H15" s="94"/>
      <c r="I15" s="92"/>
      <c r="J15" s="92"/>
      <c r="K15" s="82">
        <f>I15*0.19</f>
        <v>0</v>
      </c>
      <c r="L15" s="82">
        <f t="shared" si="1"/>
        <v>0</v>
      </c>
      <c r="M15" s="93"/>
      <c r="N15" s="93"/>
      <c r="O15" s="84">
        <f aca="true" t="shared" si="6" ref="O15:O59">M15+N15</f>
        <v>0</v>
      </c>
      <c r="P15" s="85">
        <f t="shared" si="2"/>
        <v>0</v>
      </c>
      <c r="Q15" s="85">
        <f t="shared" si="3"/>
        <v>0</v>
      </c>
      <c r="R15" s="86">
        <f t="shared" si="4"/>
        <v>0</v>
      </c>
      <c r="S15" s="86">
        <f t="shared" si="5"/>
        <v>0</v>
      </c>
      <c r="T15" s="87"/>
      <c r="U15" s="87"/>
      <c r="V15" s="87"/>
      <c r="W15" s="87"/>
      <c r="X15" s="87"/>
      <c r="Y15" s="88"/>
      <c r="Z15" s="5"/>
    </row>
    <row r="16" spans="1:26" ht="12.75">
      <c r="A16" s="365"/>
      <c r="B16" s="89"/>
      <c r="C16" s="77"/>
      <c r="D16" s="78"/>
      <c r="E16" s="79"/>
      <c r="F16" s="77"/>
      <c r="G16" s="77"/>
      <c r="H16" s="94"/>
      <c r="I16" s="92"/>
      <c r="J16" s="92"/>
      <c r="K16" s="82">
        <f t="shared" si="0"/>
        <v>0</v>
      </c>
      <c r="L16" s="82">
        <f t="shared" si="1"/>
        <v>0</v>
      </c>
      <c r="M16" s="93"/>
      <c r="N16" s="93"/>
      <c r="O16" s="84">
        <f t="shared" si="6"/>
        <v>0</v>
      </c>
      <c r="P16" s="85">
        <f t="shared" si="2"/>
        <v>0</v>
      </c>
      <c r="Q16" s="85">
        <f t="shared" si="3"/>
        <v>0</v>
      </c>
      <c r="R16" s="86">
        <f t="shared" si="4"/>
        <v>0</v>
      </c>
      <c r="S16" s="86">
        <f t="shared" si="5"/>
        <v>0</v>
      </c>
      <c r="T16" s="87"/>
      <c r="U16" s="87"/>
      <c r="V16" s="87"/>
      <c r="W16" s="87"/>
      <c r="X16" s="87"/>
      <c r="Y16" s="88"/>
      <c r="Z16" s="5"/>
    </row>
    <row r="17" spans="1:26" ht="12.75">
      <c r="A17" s="365"/>
      <c r="B17" s="89"/>
      <c r="C17" s="77"/>
      <c r="D17" s="78"/>
      <c r="E17" s="79"/>
      <c r="F17" s="77"/>
      <c r="G17" s="77"/>
      <c r="H17" s="91"/>
      <c r="I17" s="92"/>
      <c r="J17" s="92"/>
      <c r="K17" s="82">
        <f t="shared" si="0"/>
        <v>0</v>
      </c>
      <c r="L17" s="82">
        <f t="shared" si="1"/>
        <v>0</v>
      </c>
      <c r="M17" s="93"/>
      <c r="N17" s="93"/>
      <c r="O17" s="84">
        <f t="shared" si="6"/>
        <v>0</v>
      </c>
      <c r="P17" s="85">
        <f t="shared" si="2"/>
        <v>0</v>
      </c>
      <c r="Q17" s="85">
        <f t="shared" si="3"/>
        <v>0</v>
      </c>
      <c r="R17" s="86">
        <f t="shared" si="4"/>
        <v>0</v>
      </c>
      <c r="S17" s="86">
        <f t="shared" si="5"/>
        <v>0</v>
      </c>
      <c r="T17" s="87"/>
      <c r="U17" s="87"/>
      <c r="V17" s="87"/>
      <c r="W17" s="87"/>
      <c r="X17" s="87"/>
      <c r="Y17" s="88"/>
      <c r="Z17" s="5"/>
    </row>
    <row r="18" spans="1:26" ht="12.75">
      <c r="A18" s="365"/>
      <c r="B18" s="89"/>
      <c r="C18" s="77"/>
      <c r="D18" s="78"/>
      <c r="E18" s="79"/>
      <c r="F18" s="77"/>
      <c r="G18" s="77"/>
      <c r="H18" s="91"/>
      <c r="I18" s="92"/>
      <c r="J18" s="92"/>
      <c r="K18" s="82">
        <f t="shared" si="0"/>
        <v>0</v>
      </c>
      <c r="L18" s="82">
        <f t="shared" si="1"/>
        <v>0</v>
      </c>
      <c r="M18" s="93"/>
      <c r="N18" s="93"/>
      <c r="O18" s="84">
        <f t="shared" si="6"/>
        <v>0</v>
      </c>
      <c r="P18" s="85">
        <f t="shared" si="2"/>
        <v>0</v>
      </c>
      <c r="Q18" s="85">
        <f t="shared" si="3"/>
        <v>0</v>
      </c>
      <c r="R18" s="86">
        <f t="shared" si="4"/>
        <v>0</v>
      </c>
      <c r="S18" s="86">
        <f t="shared" si="5"/>
        <v>0</v>
      </c>
      <c r="T18" s="87"/>
      <c r="U18" s="87"/>
      <c r="V18" s="87"/>
      <c r="W18" s="87"/>
      <c r="X18" s="87"/>
      <c r="Y18" s="88"/>
      <c r="Z18" s="5"/>
    </row>
    <row r="19" spans="1:26" ht="13.5" thickBot="1">
      <c r="A19" s="365"/>
      <c r="B19" s="95"/>
      <c r="C19" s="96"/>
      <c r="D19" s="97"/>
      <c r="E19" s="98"/>
      <c r="F19" s="96"/>
      <c r="G19" s="96"/>
      <c r="H19" s="99"/>
      <c r="I19" s="100"/>
      <c r="J19" s="100"/>
      <c r="K19" s="101">
        <f aca="true" t="shared" si="7" ref="K19:K83">I19*0.19</f>
        <v>0</v>
      </c>
      <c r="L19" s="101">
        <f t="shared" si="1"/>
        <v>0</v>
      </c>
      <c r="M19" s="93"/>
      <c r="N19" s="93"/>
      <c r="O19" s="84">
        <f t="shared" si="6"/>
        <v>0</v>
      </c>
      <c r="P19" s="85">
        <f t="shared" si="2"/>
        <v>0</v>
      </c>
      <c r="Q19" s="85">
        <f t="shared" si="3"/>
        <v>0</v>
      </c>
      <c r="R19" s="86">
        <f t="shared" si="4"/>
        <v>0</v>
      </c>
      <c r="S19" s="86">
        <f t="shared" si="5"/>
        <v>0</v>
      </c>
      <c r="T19" s="87"/>
      <c r="U19" s="87"/>
      <c r="V19" s="87"/>
      <c r="W19" s="87"/>
      <c r="X19" s="87"/>
      <c r="Y19" s="88"/>
      <c r="Z19" s="5"/>
    </row>
    <row r="20" spans="1:26" ht="13.5" thickBot="1">
      <c r="A20" s="366"/>
      <c r="B20" s="358" t="s">
        <v>65</v>
      </c>
      <c r="C20" s="359"/>
      <c r="D20" s="359"/>
      <c r="E20" s="359"/>
      <c r="F20" s="359"/>
      <c r="G20" s="359"/>
      <c r="H20" s="147"/>
      <c r="I20" s="142">
        <f aca="true" t="shared" si="8" ref="I20:O20">SUM(I13:I19)</f>
        <v>0</v>
      </c>
      <c r="J20" s="142"/>
      <c r="K20" s="148">
        <f t="shared" si="8"/>
        <v>0</v>
      </c>
      <c r="L20" s="143">
        <f t="shared" si="8"/>
        <v>0</v>
      </c>
      <c r="M20" s="104">
        <f t="shared" si="8"/>
        <v>0</v>
      </c>
      <c r="N20" s="105">
        <f t="shared" si="8"/>
        <v>0</v>
      </c>
      <c r="O20" s="105">
        <f t="shared" si="8"/>
        <v>0</v>
      </c>
      <c r="P20" s="85"/>
      <c r="Q20" s="85"/>
      <c r="R20" s="86"/>
      <c r="S20" s="86"/>
      <c r="T20" s="106" t="s">
        <v>8</v>
      </c>
      <c r="U20" s="106" t="s">
        <v>8</v>
      </c>
      <c r="V20" s="106" t="s">
        <v>8</v>
      </c>
      <c r="W20" s="106" t="s">
        <v>8</v>
      </c>
      <c r="X20" s="106" t="s">
        <v>8</v>
      </c>
      <c r="Y20" s="106" t="s">
        <v>8</v>
      </c>
      <c r="Z20" s="5"/>
    </row>
    <row r="21" spans="1:26" ht="12.75">
      <c r="A21" s="367" t="s">
        <v>57</v>
      </c>
      <c r="B21" s="107"/>
      <c r="C21" s="108"/>
      <c r="D21" s="109"/>
      <c r="E21" s="110"/>
      <c r="F21" s="108"/>
      <c r="G21" s="108"/>
      <c r="H21" s="94"/>
      <c r="I21" s="111"/>
      <c r="J21" s="111"/>
      <c r="K21" s="112">
        <f t="shared" si="7"/>
        <v>0</v>
      </c>
      <c r="L21" s="112">
        <f aca="true" t="shared" si="9" ref="L21:L59">I21+K21</f>
        <v>0</v>
      </c>
      <c r="M21" s="93"/>
      <c r="N21" s="93"/>
      <c r="O21" s="84">
        <f t="shared" si="6"/>
        <v>0</v>
      </c>
      <c r="P21" s="85">
        <f aca="true" t="shared" si="10" ref="P21:P27">IF(H21="IV",L21+O21,0)</f>
        <v>0</v>
      </c>
      <c r="Q21" s="85">
        <f aca="true" t="shared" si="11" ref="Q21:Q27">IF(H21="NIV",L21+O21,0)</f>
        <v>0</v>
      </c>
      <c r="R21" s="86">
        <f aca="true" t="shared" si="12" ref="R21:R27">IF(H21="IV",I21+M21,0)</f>
        <v>0</v>
      </c>
      <c r="S21" s="86">
        <f aca="true" t="shared" si="13" ref="S21:S27">IF(H21="NIV",I21+M21,0)</f>
        <v>0</v>
      </c>
      <c r="T21" s="87"/>
      <c r="U21" s="87"/>
      <c r="V21" s="87"/>
      <c r="W21" s="87"/>
      <c r="X21" s="87"/>
      <c r="Y21" s="88"/>
      <c r="Z21" s="5"/>
    </row>
    <row r="22" spans="1:26" ht="12.75" customHeight="1">
      <c r="A22" s="368"/>
      <c r="B22" s="113"/>
      <c r="C22" s="77"/>
      <c r="D22" s="78"/>
      <c r="E22" s="79"/>
      <c r="F22" s="77"/>
      <c r="G22" s="77"/>
      <c r="H22" s="91"/>
      <c r="I22" s="92"/>
      <c r="J22" s="92"/>
      <c r="K22" s="82">
        <f t="shared" si="7"/>
        <v>0</v>
      </c>
      <c r="L22" s="82">
        <f t="shared" si="9"/>
        <v>0</v>
      </c>
      <c r="M22" s="93"/>
      <c r="N22" s="93"/>
      <c r="O22" s="84">
        <f t="shared" si="6"/>
        <v>0</v>
      </c>
      <c r="P22" s="85">
        <f t="shared" si="10"/>
        <v>0</v>
      </c>
      <c r="Q22" s="85">
        <f t="shared" si="11"/>
        <v>0</v>
      </c>
      <c r="R22" s="86">
        <f t="shared" si="12"/>
        <v>0</v>
      </c>
      <c r="S22" s="86">
        <f t="shared" si="13"/>
        <v>0</v>
      </c>
      <c r="T22" s="87"/>
      <c r="U22" s="87"/>
      <c r="V22" s="87"/>
      <c r="W22" s="87"/>
      <c r="X22" s="87"/>
      <c r="Y22" s="88"/>
      <c r="Z22" s="5"/>
    </row>
    <row r="23" spans="1:26" ht="12.75">
      <c r="A23" s="368"/>
      <c r="B23" s="113"/>
      <c r="C23" s="77"/>
      <c r="D23" s="78"/>
      <c r="E23" s="79"/>
      <c r="F23" s="77"/>
      <c r="G23" s="77"/>
      <c r="H23" s="91"/>
      <c r="I23" s="92"/>
      <c r="J23" s="92"/>
      <c r="K23" s="82">
        <f t="shared" si="7"/>
        <v>0</v>
      </c>
      <c r="L23" s="82">
        <f t="shared" si="9"/>
        <v>0</v>
      </c>
      <c r="M23" s="93"/>
      <c r="N23" s="93"/>
      <c r="O23" s="84">
        <f t="shared" si="6"/>
        <v>0</v>
      </c>
      <c r="P23" s="85">
        <f t="shared" si="10"/>
        <v>0</v>
      </c>
      <c r="Q23" s="85">
        <f t="shared" si="11"/>
        <v>0</v>
      </c>
      <c r="R23" s="86">
        <f t="shared" si="12"/>
        <v>0</v>
      </c>
      <c r="S23" s="86">
        <f t="shared" si="13"/>
        <v>0</v>
      </c>
      <c r="T23" s="87"/>
      <c r="U23" s="87"/>
      <c r="V23" s="87"/>
      <c r="W23" s="87"/>
      <c r="X23" s="87"/>
      <c r="Y23" s="88"/>
      <c r="Z23" s="5"/>
    </row>
    <row r="24" spans="1:26" ht="12.75">
      <c r="A24" s="368"/>
      <c r="B24" s="113"/>
      <c r="C24" s="77"/>
      <c r="D24" s="78"/>
      <c r="E24" s="79"/>
      <c r="F24" s="77"/>
      <c r="G24" s="77"/>
      <c r="H24" s="91"/>
      <c r="I24" s="92"/>
      <c r="J24" s="92"/>
      <c r="K24" s="82">
        <f t="shared" si="7"/>
        <v>0</v>
      </c>
      <c r="L24" s="82">
        <f t="shared" si="9"/>
        <v>0</v>
      </c>
      <c r="M24" s="93"/>
      <c r="N24" s="93"/>
      <c r="O24" s="84">
        <f t="shared" si="6"/>
        <v>0</v>
      </c>
      <c r="P24" s="85">
        <f t="shared" si="10"/>
        <v>0</v>
      </c>
      <c r="Q24" s="85">
        <f t="shared" si="11"/>
        <v>0</v>
      </c>
      <c r="R24" s="86">
        <f t="shared" si="12"/>
        <v>0</v>
      </c>
      <c r="S24" s="86">
        <f t="shared" si="13"/>
        <v>0</v>
      </c>
      <c r="T24" s="87"/>
      <c r="U24" s="87"/>
      <c r="V24" s="87"/>
      <c r="W24" s="87"/>
      <c r="X24" s="87"/>
      <c r="Y24" s="88"/>
      <c r="Z24" s="5"/>
    </row>
    <row r="25" spans="1:26" ht="12.75">
      <c r="A25" s="368"/>
      <c r="B25" s="113"/>
      <c r="C25" s="77"/>
      <c r="D25" s="78"/>
      <c r="E25" s="79"/>
      <c r="F25" s="77"/>
      <c r="G25" s="77"/>
      <c r="H25" s="91"/>
      <c r="I25" s="92"/>
      <c r="J25" s="92"/>
      <c r="K25" s="82">
        <f t="shared" si="7"/>
        <v>0</v>
      </c>
      <c r="L25" s="82">
        <f t="shared" si="9"/>
        <v>0</v>
      </c>
      <c r="M25" s="93"/>
      <c r="N25" s="93"/>
      <c r="O25" s="84">
        <f t="shared" si="6"/>
        <v>0</v>
      </c>
      <c r="P25" s="85">
        <f t="shared" si="10"/>
        <v>0</v>
      </c>
      <c r="Q25" s="85">
        <f t="shared" si="11"/>
        <v>0</v>
      </c>
      <c r="R25" s="86">
        <f t="shared" si="12"/>
        <v>0</v>
      </c>
      <c r="S25" s="86">
        <f t="shared" si="13"/>
        <v>0</v>
      </c>
      <c r="T25" s="87"/>
      <c r="U25" s="87"/>
      <c r="V25" s="87"/>
      <c r="W25" s="87"/>
      <c r="X25" s="87"/>
      <c r="Y25" s="88"/>
      <c r="Z25" s="5"/>
    </row>
    <row r="26" spans="1:26" ht="12.75">
      <c r="A26" s="368"/>
      <c r="B26" s="113"/>
      <c r="C26" s="77"/>
      <c r="D26" s="78"/>
      <c r="E26" s="79"/>
      <c r="F26" s="77"/>
      <c r="G26" s="77"/>
      <c r="H26" s="91"/>
      <c r="I26" s="92"/>
      <c r="J26" s="92"/>
      <c r="K26" s="82">
        <f t="shared" si="7"/>
        <v>0</v>
      </c>
      <c r="L26" s="82">
        <f t="shared" si="9"/>
        <v>0</v>
      </c>
      <c r="M26" s="93"/>
      <c r="N26" s="93"/>
      <c r="O26" s="84">
        <f t="shared" si="6"/>
        <v>0</v>
      </c>
      <c r="P26" s="85">
        <f t="shared" si="10"/>
        <v>0</v>
      </c>
      <c r="Q26" s="85">
        <f t="shared" si="11"/>
        <v>0</v>
      </c>
      <c r="R26" s="86">
        <f t="shared" si="12"/>
        <v>0</v>
      </c>
      <c r="S26" s="86">
        <f t="shared" si="13"/>
        <v>0</v>
      </c>
      <c r="T26" s="87"/>
      <c r="U26" s="87"/>
      <c r="V26" s="87"/>
      <c r="W26" s="87"/>
      <c r="X26" s="87"/>
      <c r="Y26" s="88"/>
      <c r="Z26" s="5"/>
    </row>
    <row r="27" spans="1:26" ht="13.5" thickBot="1">
      <c r="A27" s="368"/>
      <c r="B27" s="114"/>
      <c r="C27" s="96"/>
      <c r="D27" s="97"/>
      <c r="E27" s="98"/>
      <c r="F27" s="96"/>
      <c r="G27" s="96"/>
      <c r="H27" s="99"/>
      <c r="I27" s="100"/>
      <c r="J27" s="100"/>
      <c r="K27" s="101">
        <f t="shared" si="7"/>
        <v>0</v>
      </c>
      <c r="L27" s="101">
        <f t="shared" si="9"/>
        <v>0</v>
      </c>
      <c r="M27" s="93"/>
      <c r="N27" s="93"/>
      <c r="O27" s="84">
        <f t="shared" si="6"/>
        <v>0</v>
      </c>
      <c r="P27" s="85">
        <f t="shared" si="10"/>
        <v>0</v>
      </c>
      <c r="Q27" s="85">
        <f t="shared" si="11"/>
        <v>0</v>
      </c>
      <c r="R27" s="86">
        <f t="shared" si="12"/>
        <v>0</v>
      </c>
      <c r="S27" s="86">
        <f t="shared" si="13"/>
        <v>0</v>
      </c>
      <c r="T27" s="87"/>
      <c r="U27" s="87"/>
      <c r="V27" s="87"/>
      <c r="W27" s="87"/>
      <c r="X27" s="87"/>
      <c r="Y27" s="88"/>
      <c r="Z27" s="5"/>
    </row>
    <row r="28" spans="1:26" ht="13.5" thickBot="1">
      <c r="A28" s="369"/>
      <c r="B28" s="358" t="s">
        <v>66</v>
      </c>
      <c r="C28" s="359"/>
      <c r="D28" s="359"/>
      <c r="E28" s="359"/>
      <c r="F28" s="359"/>
      <c r="G28" s="359"/>
      <c r="H28" s="147"/>
      <c r="I28" s="142">
        <f aca="true" t="shared" si="14" ref="I28:O28">SUM(I21:I27)</f>
        <v>0</v>
      </c>
      <c r="J28" s="142"/>
      <c r="K28" s="143">
        <f t="shared" si="14"/>
        <v>0</v>
      </c>
      <c r="L28" s="143">
        <f t="shared" si="14"/>
        <v>0</v>
      </c>
      <c r="M28" s="104">
        <f t="shared" si="14"/>
        <v>0</v>
      </c>
      <c r="N28" s="105">
        <f t="shared" si="14"/>
        <v>0</v>
      </c>
      <c r="O28" s="105">
        <f t="shared" si="14"/>
        <v>0</v>
      </c>
      <c r="P28" s="85"/>
      <c r="Q28" s="85"/>
      <c r="R28" s="86"/>
      <c r="S28" s="86"/>
      <c r="T28" s="106" t="s">
        <v>8</v>
      </c>
      <c r="U28" s="106" t="s">
        <v>8</v>
      </c>
      <c r="V28" s="106" t="s">
        <v>8</v>
      </c>
      <c r="W28" s="106" t="s">
        <v>8</v>
      </c>
      <c r="X28" s="106" t="s">
        <v>8</v>
      </c>
      <c r="Y28" s="106" t="s">
        <v>8</v>
      </c>
      <c r="Z28" s="5"/>
    </row>
    <row r="29" spans="1:26" ht="12.75">
      <c r="A29" s="367" t="s">
        <v>58</v>
      </c>
      <c r="B29" s="115"/>
      <c r="C29" s="108"/>
      <c r="D29" s="109"/>
      <c r="E29" s="110"/>
      <c r="F29" s="108"/>
      <c r="G29" s="108"/>
      <c r="H29" s="94"/>
      <c r="I29" s="111"/>
      <c r="J29" s="111"/>
      <c r="K29" s="112">
        <f t="shared" si="7"/>
        <v>0</v>
      </c>
      <c r="L29" s="112">
        <f t="shared" si="9"/>
        <v>0</v>
      </c>
      <c r="M29" s="93"/>
      <c r="N29" s="93"/>
      <c r="O29" s="84">
        <f t="shared" si="6"/>
        <v>0</v>
      </c>
      <c r="P29" s="85">
        <f aca="true" t="shared" si="15" ref="P29:P35">IF(H29="IV",L29+O29,0)</f>
        <v>0</v>
      </c>
      <c r="Q29" s="85">
        <f aca="true" t="shared" si="16" ref="Q29:Q35">IF(H29="NIV",L29+O29,0)</f>
        <v>0</v>
      </c>
      <c r="R29" s="86">
        <f aca="true" t="shared" si="17" ref="R29:R35">IF(H29="IV",I29+M29,0)</f>
        <v>0</v>
      </c>
      <c r="S29" s="86">
        <f aca="true" t="shared" si="18" ref="S29:S35">IF(H29="NIV",I29+M29,0)</f>
        <v>0</v>
      </c>
      <c r="T29" s="87"/>
      <c r="U29" s="87"/>
      <c r="V29" s="87"/>
      <c r="W29" s="87"/>
      <c r="X29" s="87"/>
      <c r="Y29" s="88"/>
      <c r="Z29" s="5"/>
    </row>
    <row r="30" spans="1:26" ht="12.75" customHeight="1">
      <c r="A30" s="368"/>
      <c r="B30" s="116"/>
      <c r="C30" s="77"/>
      <c r="D30" s="78"/>
      <c r="E30" s="79"/>
      <c r="F30" s="77"/>
      <c r="G30" s="77"/>
      <c r="H30" s="91"/>
      <c r="I30" s="92"/>
      <c r="J30" s="92"/>
      <c r="K30" s="82">
        <f t="shared" si="7"/>
        <v>0</v>
      </c>
      <c r="L30" s="82">
        <f t="shared" si="9"/>
        <v>0</v>
      </c>
      <c r="M30" s="93"/>
      <c r="N30" s="93"/>
      <c r="O30" s="84">
        <f t="shared" si="6"/>
        <v>0</v>
      </c>
      <c r="P30" s="85">
        <f t="shared" si="15"/>
        <v>0</v>
      </c>
      <c r="Q30" s="85">
        <f t="shared" si="16"/>
        <v>0</v>
      </c>
      <c r="R30" s="86">
        <f t="shared" si="17"/>
        <v>0</v>
      </c>
      <c r="S30" s="86">
        <f t="shared" si="18"/>
        <v>0</v>
      </c>
      <c r="T30" s="87"/>
      <c r="U30" s="87"/>
      <c r="V30" s="87"/>
      <c r="W30" s="87"/>
      <c r="X30" s="87"/>
      <c r="Y30" s="88"/>
      <c r="Z30" s="5"/>
    </row>
    <row r="31" spans="1:26" ht="12.75">
      <c r="A31" s="368"/>
      <c r="B31" s="116"/>
      <c r="C31" s="77"/>
      <c r="D31" s="78"/>
      <c r="E31" s="79"/>
      <c r="F31" s="77"/>
      <c r="G31" s="77"/>
      <c r="H31" s="91"/>
      <c r="I31" s="92"/>
      <c r="J31" s="92"/>
      <c r="K31" s="82">
        <f t="shared" si="7"/>
        <v>0</v>
      </c>
      <c r="L31" s="82">
        <f t="shared" si="9"/>
        <v>0</v>
      </c>
      <c r="M31" s="93"/>
      <c r="N31" s="93"/>
      <c r="O31" s="84">
        <f t="shared" si="6"/>
        <v>0</v>
      </c>
      <c r="P31" s="85">
        <f t="shared" si="15"/>
        <v>0</v>
      </c>
      <c r="Q31" s="85">
        <f t="shared" si="16"/>
        <v>0</v>
      </c>
      <c r="R31" s="86">
        <f t="shared" si="17"/>
        <v>0</v>
      </c>
      <c r="S31" s="86">
        <f t="shared" si="18"/>
        <v>0</v>
      </c>
      <c r="T31" s="87"/>
      <c r="U31" s="87"/>
      <c r="V31" s="87"/>
      <c r="W31" s="87"/>
      <c r="X31" s="87"/>
      <c r="Y31" s="88"/>
      <c r="Z31" s="5"/>
    </row>
    <row r="32" spans="1:26" ht="12.75">
      <c r="A32" s="368"/>
      <c r="B32" s="116"/>
      <c r="C32" s="77"/>
      <c r="D32" s="78"/>
      <c r="E32" s="79"/>
      <c r="F32" s="77"/>
      <c r="G32" s="77"/>
      <c r="H32" s="91"/>
      <c r="I32" s="92"/>
      <c r="J32" s="92"/>
      <c r="K32" s="82">
        <f t="shared" si="7"/>
        <v>0</v>
      </c>
      <c r="L32" s="82">
        <f t="shared" si="9"/>
        <v>0</v>
      </c>
      <c r="M32" s="93"/>
      <c r="N32" s="93"/>
      <c r="O32" s="84">
        <f t="shared" si="6"/>
        <v>0</v>
      </c>
      <c r="P32" s="85">
        <f t="shared" si="15"/>
        <v>0</v>
      </c>
      <c r="Q32" s="85">
        <f t="shared" si="16"/>
        <v>0</v>
      </c>
      <c r="R32" s="86">
        <f t="shared" si="17"/>
        <v>0</v>
      </c>
      <c r="S32" s="86">
        <f t="shared" si="18"/>
        <v>0</v>
      </c>
      <c r="T32" s="87"/>
      <c r="U32" s="87"/>
      <c r="V32" s="87"/>
      <c r="W32" s="87"/>
      <c r="X32" s="87"/>
      <c r="Y32" s="88"/>
      <c r="Z32" s="5"/>
    </row>
    <row r="33" spans="1:26" ht="12.75">
      <c r="A33" s="368"/>
      <c r="B33" s="116"/>
      <c r="C33" s="77"/>
      <c r="D33" s="78"/>
      <c r="E33" s="79"/>
      <c r="F33" s="77"/>
      <c r="G33" s="77"/>
      <c r="H33" s="91"/>
      <c r="I33" s="92"/>
      <c r="J33" s="92"/>
      <c r="K33" s="82">
        <f t="shared" si="7"/>
        <v>0</v>
      </c>
      <c r="L33" s="82">
        <f t="shared" si="9"/>
        <v>0</v>
      </c>
      <c r="M33" s="93"/>
      <c r="N33" s="93"/>
      <c r="O33" s="84">
        <f t="shared" si="6"/>
        <v>0</v>
      </c>
      <c r="P33" s="85">
        <f t="shared" si="15"/>
        <v>0</v>
      </c>
      <c r="Q33" s="85">
        <f t="shared" si="16"/>
        <v>0</v>
      </c>
      <c r="R33" s="86">
        <f t="shared" si="17"/>
        <v>0</v>
      </c>
      <c r="S33" s="86">
        <f t="shared" si="18"/>
        <v>0</v>
      </c>
      <c r="T33" s="87"/>
      <c r="U33" s="87"/>
      <c r="V33" s="87"/>
      <c r="W33" s="87"/>
      <c r="X33" s="87"/>
      <c r="Y33" s="88"/>
      <c r="Z33" s="5"/>
    </row>
    <row r="34" spans="1:26" ht="12.75">
      <c r="A34" s="368"/>
      <c r="B34" s="116"/>
      <c r="C34" s="77"/>
      <c r="D34" s="78"/>
      <c r="E34" s="79"/>
      <c r="F34" s="77"/>
      <c r="G34" s="77"/>
      <c r="H34" s="91"/>
      <c r="I34" s="92"/>
      <c r="J34" s="92"/>
      <c r="K34" s="82">
        <f t="shared" si="7"/>
        <v>0</v>
      </c>
      <c r="L34" s="82">
        <f t="shared" si="9"/>
        <v>0</v>
      </c>
      <c r="M34" s="93"/>
      <c r="N34" s="93"/>
      <c r="O34" s="84">
        <f t="shared" si="6"/>
        <v>0</v>
      </c>
      <c r="P34" s="85">
        <f t="shared" si="15"/>
        <v>0</v>
      </c>
      <c r="Q34" s="85">
        <f t="shared" si="16"/>
        <v>0</v>
      </c>
      <c r="R34" s="86">
        <f t="shared" si="17"/>
        <v>0</v>
      </c>
      <c r="S34" s="86">
        <f t="shared" si="18"/>
        <v>0</v>
      </c>
      <c r="T34" s="87"/>
      <c r="U34" s="87"/>
      <c r="V34" s="87"/>
      <c r="W34" s="87"/>
      <c r="X34" s="87"/>
      <c r="Y34" s="88"/>
      <c r="Z34" s="5"/>
    </row>
    <row r="35" spans="1:26" ht="13.5" thickBot="1">
      <c r="A35" s="368"/>
      <c r="B35" s="117"/>
      <c r="C35" s="96"/>
      <c r="D35" s="97"/>
      <c r="E35" s="98"/>
      <c r="F35" s="96"/>
      <c r="G35" s="96"/>
      <c r="H35" s="99"/>
      <c r="I35" s="100"/>
      <c r="J35" s="100"/>
      <c r="K35" s="101">
        <f t="shared" si="7"/>
        <v>0</v>
      </c>
      <c r="L35" s="101">
        <f t="shared" si="9"/>
        <v>0</v>
      </c>
      <c r="M35" s="93"/>
      <c r="N35" s="93"/>
      <c r="O35" s="84">
        <f t="shared" si="6"/>
        <v>0</v>
      </c>
      <c r="P35" s="85">
        <f t="shared" si="15"/>
        <v>0</v>
      </c>
      <c r="Q35" s="85">
        <f t="shared" si="16"/>
        <v>0</v>
      </c>
      <c r="R35" s="86">
        <f t="shared" si="17"/>
        <v>0</v>
      </c>
      <c r="S35" s="86">
        <f t="shared" si="18"/>
        <v>0</v>
      </c>
      <c r="T35" s="87"/>
      <c r="U35" s="87"/>
      <c r="V35" s="87"/>
      <c r="W35" s="87"/>
      <c r="X35" s="87"/>
      <c r="Y35" s="88"/>
      <c r="Z35" s="5"/>
    </row>
    <row r="36" spans="1:26" ht="13.5" thickBot="1">
      <c r="A36" s="369"/>
      <c r="B36" s="445" t="s">
        <v>67</v>
      </c>
      <c r="C36" s="446"/>
      <c r="D36" s="446"/>
      <c r="E36" s="446"/>
      <c r="F36" s="446"/>
      <c r="G36" s="446"/>
      <c r="H36" s="141"/>
      <c r="I36" s="142">
        <f aca="true" t="shared" si="19" ref="I36:O36">SUM(I29:I35)</f>
        <v>0</v>
      </c>
      <c r="J36" s="142"/>
      <c r="K36" s="143">
        <f t="shared" si="19"/>
        <v>0</v>
      </c>
      <c r="L36" s="143">
        <f t="shared" si="19"/>
        <v>0</v>
      </c>
      <c r="M36" s="104">
        <f t="shared" si="19"/>
        <v>0</v>
      </c>
      <c r="N36" s="105">
        <f t="shared" si="19"/>
        <v>0</v>
      </c>
      <c r="O36" s="105">
        <f t="shared" si="19"/>
        <v>0</v>
      </c>
      <c r="P36" s="85"/>
      <c r="Q36" s="85"/>
      <c r="R36" s="86"/>
      <c r="S36" s="86"/>
      <c r="T36" s="106" t="s">
        <v>8</v>
      </c>
      <c r="U36" s="106" t="s">
        <v>8</v>
      </c>
      <c r="V36" s="106" t="s">
        <v>8</v>
      </c>
      <c r="W36" s="106" t="s">
        <v>8</v>
      </c>
      <c r="X36" s="106" t="s">
        <v>8</v>
      </c>
      <c r="Y36" s="106" t="s">
        <v>8</v>
      </c>
      <c r="Z36" s="5"/>
    </row>
    <row r="37" spans="1:26" ht="12.75">
      <c r="A37" s="355" t="s">
        <v>59</v>
      </c>
      <c r="B37" s="115"/>
      <c r="C37" s="108"/>
      <c r="D37" s="109"/>
      <c r="E37" s="110"/>
      <c r="F37" s="108"/>
      <c r="G37" s="108"/>
      <c r="H37" s="94"/>
      <c r="I37" s="111"/>
      <c r="J37" s="111"/>
      <c r="K37" s="112">
        <f t="shared" si="7"/>
        <v>0</v>
      </c>
      <c r="L37" s="112">
        <f t="shared" si="9"/>
        <v>0</v>
      </c>
      <c r="M37" s="93"/>
      <c r="N37" s="93"/>
      <c r="O37" s="84">
        <f t="shared" si="6"/>
        <v>0</v>
      </c>
      <c r="P37" s="85">
        <f aca="true" t="shared" si="20" ref="P37:P43">IF(H37="IV",L37+O37,0)</f>
        <v>0</v>
      </c>
      <c r="Q37" s="85">
        <f aca="true" t="shared" si="21" ref="Q37:Q43">IF(H37="NIV",L37+O37,0)</f>
        <v>0</v>
      </c>
      <c r="R37" s="86">
        <f aca="true" t="shared" si="22" ref="R37:R43">IF(H37="IV",I37+M37,0)</f>
        <v>0</v>
      </c>
      <c r="S37" s="86">
        <f aca="true" t="shared" si="23" ref="S37:S43">IF(H37="NIV",I37+M37,0)</f>
        <v>0</v>
      </c>
      <c r="T37" s="87"/>
      <c r="U37" s="87"/>
      <c r="V37" s="87"/>
      <c r="W37" s="87"/>
      <c r="X37" s="87"/>
      <c r="Y37" s="88"/>
      <c r="Z37" s="5"/>
    </row>
    <row r="38" spans="1:26" ht="12.75" customHeight="1">
      <c r="A38" s="376"/>
      <c r="B38" s="116"/>
      <c r="C38" s="77"/>
      <c r="D38" s="78"/>
      <c r="E38" s="79"/>
      <c r="F38" s="77"/>
      <c r="G38" s="77"/>
      <c r="H38" s="91"/>
      <c r="I38" s="92"/>
      <c r="J38" s="92"/>
      <c r="K38" s="82">
        <f t="shared" si="7"/>
        <v>0</v>
      </c>
      <c r="L38" s="82">
        <f t="shared" si="9"/>
        <v>0</v>
      </c>
      <c r="M38" s="93"/>
      <c r="N38" s="93"/>
      <c r="O38" s="84">
        <f t="shared" si="6"/>
        <v>0</v>
      </c>
      <c r="P38" s="85">
        <f t="shared" si="20"/>
        <v>0</v>
      </c>
      <c r="Q38" s="85">
        <f t="shared" si="21"/>
        <v>0</v>
      </c>
      <c r="R38" s="86">
        <f t="shared" si="22"/>
        <v>0</v>
      </c>
      <c r="S38" s="86">
        <f t="shared" si="23"/>
        <v>0</v>
      </c>
      <c r="T38" s="87"/>
      <c r="U38" s="87"/>
      <c r="V38" s="87"/>
      <c r="W38" s="87"/>
      <c r="X38" s="87"/>
      <c r="Y38" s="88"/>
      <c r="Z38" s="5"/>
    </row>
    <row r="39" spans="1:26" ht="12.75">
      <c r="A39" s="376"/>
      <c r="B39" s="116"/>
      <c r="C39" s="77"/>
      <c r="D39" s="78"/>
      <c r="E39" s="79"/>
      <c r="F39" s="77"/>
      <c r="G39" s="77"/>
      <c r="H39" s="91"/>
      <c r="I39" s="92"/>
      <c r="J39" s="92"/>
      <c r="K39" s="82">
        <f t="shared" si="7"/>
        <v>0</v>
      </c>
      <c r="L39" s="82">
        <f t="shared" si="9"/>
        <v>0</v>
      </c>
      <c r="M39" s="93"/>
      <c r="N39" s="93"/>
      <c r="O39" s="84">
        <f t="shared" si="6"/>
        <v>0</v>
      </c>
      <c r="P39" s="85">
        <f t="shared" si="20"/>
        <v>0</v>
      </c>
      <c r="Q39" s="85">
        <f t="shared" si="21"/>
        <v>0</v>
      </c>
      <c r="R39" s="86">
        <f t="shared" si="22"/>
        <v>0</v>
      </c>
      <c r="S39" s="86">
        <f t="shared" si="23"/>
        <v>0</v>
      </c>
      <c r="T39" s="87"/>
      <c r="U39" s="87"/>
      <c r="V39" s="87"/>
      <c r="W39" s="87"/>
      <c r="X39" s="87"/>
      <c r="Y39" s="88"/>
      <c r="Z39" s="5"/>
    </row>
    <row r="40" spans="1:26" ht="12.75">
      <c r="A40" s="376"/>
      <c r="B40" s="116"/>
      <c r="C40" s="77"/>
      <c r="D40" s="78"/>
      <c r="E40" s="79"/>
      <c r="F40" s="77"/>
      <c r="G40" s="77"/>
      <c r="H40" s="91"/>
      <c r="I40" s="92"/>
      <c r="J40" s="92"/>
      <c r="K40" s="82">
        <f t="shared" si="7"/>
        <v>0</v>
      </c>
      <c r="L40" s="82">
        <f t="shared" si="9"/>
        <v>0</v>
      </c>
      <c r="M40" s="93"/>
      <c r="N40" s="93"/>
      <c r="O40" s="84">
        <f t="shared" si="6"/>
        <v>0</v>
      </c>
      <c r="P40" s="85">
        <f t="shared" si="20"/>
        <v>0</v>
      </c>
      <c r="Q40" s="85">
        <f t="shared" si="21"/>
        <v>0</v>
      </c>
      <c r="R40" s="86">
        <f t="shared" si="22"/>
        <v>0</v>
      </c>
      <c r="S40" s="86">
        <f t="shared" si="23"/>
        <v>0</v>
      </c>
      <c r="T40" s="87"/>
      <c r="U40" s="87"/>
      <c r="V40" s="87"/>
      <c r="W40" s="87"/>
      <c r="X40" s="87"/>
      <c r="Y40" s="88"/>
      <c r="Z40" s="5"/>
    </row>
    <row r="41" spans="1:26" ht="12.75">
      <c r="A41" s="376"/>
      <c r="B41" s="116"/>
      <c r="C41" s="77"/>
      <c r="D41" s="78"/>
      <c r="E41" s="79"/>
      <c r="F41" s="77"/>
      <c r="G41" s="77"/>
      <c r="H41" s="91"/>
      <c r="I41" s="92"/>
      <c r="J41" s="92"/>
      <c r="K41" s="82">
        <f t="shared" si="7"/>
        <v>0</v>
      </c>
      <c r="L41" s="82">
        <f t="shared" si="9"/>
        <v>0</v>
      </c>
      <c r="M41" s="93"/>
      <c r="N41" s="93"/>
      <c r="O41" s="84">
        <f t="shared" si="6"/>
        <v>0</v>
      </c>
      <c r="P41" s="85">
        <f t="shared" si="20"/>
        <v>0</v>
      </c>
      <c r="Q41" s="85">
        <f t="shared" si="21"/>
        <v>0</v>
      </c>
      <c r="R41" s="86">
        <f t="shared" si="22"/>
        <v>0</v>
      </c>
      <c r="S41" s="86">
        <f t="shared" si="23"/>
        <v>0</v>
      </c>
      <c r="T41" s="87"/>
      <c r="U41" s="87"/>
      <c r="V41" s="87"/>
      <c r="W41" s="87"/>
      <c r="X41" s="87"/>
      <c r="Y41" s="88"/>
      <c r="Z41" s="5"/>
    </row>
    <row r="42" spans="1:26" ht="12.75">
      <c r="A42" s="376"/>
      <c r="B42" s="116"/>
      <c r="C42" s="77"/>
      <c r="D42" s="78"/>
      <c r="E42" s="79"/>
      <c r="F42" s="77"/>
      <c r="G42" s="77"/>
      <c r="H42" s="91"/>
      <c r="I42" s="92"/>
      <c r="J42" s="92"/>
      <c r="K42" s="82">
        <f t="shared" si="7"/>
        <v>0</v>
      </c>
      <c r="L42" s="82">
        <f t="shared" si="9"/>
        <v>0</v>
      </c>
      <c r="M42" s="93"/>
      <c r="N42" s="93"/>
      <c r="O42" s="84">
        <f t="shared" si="6"/>
        <v>0</v>
      </c>
      <c r="P42" s="85">
        <f t="shared" si="20"/>
        <v>0</v>
      </c>
      <c r="Q42" s="85">
        <f t="shared" si="21"/>
        <v>0</v>
      </c>
      <c r="R42" s="86">
        <f t="shared" si="22"/>
        <v>0</v>
      </c>
      <c r="S42" s="86">
        <f t="shared" si="23"/>
        <v>0</v>
      </c>
      <c r="T42" s="87"/>
      <c r="U42" s="87"/>
      <c r="V42" s="87"/>
      <c r="W42" s="87"/>
      <c r="X42" s="87"/>
      <c r="Y42" s="88"/>
      <c r="Z42" s="5"/>
    </row>
    <row r="43" spans="1:26" ht="13.5" thickBot="1">
      <c r="A43" s="376"/>
      <c r="B43" s="117"/>
      <c r="C43" s="96"/>
      <c r="D43" s="97"/>
      <c r="E43" s="98"/>
      <c r="F43" s="96"/>
      <c r="G43" s="96"/>
      <c r="H43" s="99"/>
      <c r="I43" s="100"/>
      <c r="J43" s="100"/>
      <c r="K43" s="101">
        <f t="shared" si="7"/>
        <v>0</v>
      </c>
      <c r="L43" s="101">
        <f t="shared" si="9"/>
        <v>0</v>
      </c>
      <c r="M43" s="93"/>
      <c r="N43" s="93"/>
      <c r="O43" s="84">
        <f t="shared" si="6"/>
        <v>0</v>
      </c>
      <c r="P43" s="85">
        <f t="shared" si="20"/>
        <v>0</v>
      </c>
      <c r="Q43" s="85">
        <f t="shared" si="21"/>
        <v>0</v>
      </c>
      <c r="R43" s="86">
        <f t="shared" si="22"/>
        <v>0</v>
      </c>
      <c r="S43" s="86">
        <f t="shared" si="23"/>
        <v>0</v>
      </c>
      <c r="T43" s="87"/>
      <c r="U43" s="87"/>
      <c r="V43" s="87"/>
      <c r="W43" s="87"/>
      <c r="X43" s="87"/>
      <c r="Y43" s="88"/>
      <c r="Z43" s="5"/>
    </row>
    <row r="44" spans="1:26" ht="13.5" thickBot="1">
      <c r="A44" s="377"/>
      <c r="B44" s="445" t="s">
        <v>68</v>
      </c>
      <c r="C44" s="446"/>
      <c r="D44" s="446"/>
      <c r="E44" s="446"/>
      <c r="F44" s="446"/>
      <c r="G44" s="446"/>
      <c r="H44" s="141"/>
      <c r="I44" s="142">
        <f aca="true" t="shared" si="24" ref="I44:O44">SUM(I37:I43)</f>
        <v>0</v>
      </c>
      <c r="J44" s="142"/>
      <c r="K44" s="143">
        <f t="shared" si="24"/>
        <v>0</v>
      </c>
      <c r="L44" s="143">
        <f t="shared" si="24"/>
        <v>0</v>
      </c>
      <c r="M44" s="104">
        <f t="shared" si="24"/>
        <v>0</v>
      </c>
      <c r="N44" s="105">
        <f t="shared" si="24"/>
        <v>0</v>
      </c>
      <c r="O44" s="105">
        <f t="shared" si="24"/>
        <v>0</v>
      </c>
      <c r="P44" s="85"/>
      <c r="Q44" s="85"/>
      <c r="R44" s="86"/>
      <c r="S44" s="86"/>
      <c r="T44" s="106" t="s">
        <v>8</v>
      </c>
      <c r="U44" s="106" t="s">
        <v>8</v>
      </c>
      <c r="V44" s="106" t="s">
        <v>8</v>
      </c>
      <c r="W44" s="106" t="s">
        <v>8</v>
      </c>
      <c r="X44" s="106" t="s">
        <v>8</v>
      </c>
      <c r="Y44" s="106" t="s">
        <v>8</v>
      </c>
      <c r="Z44" s="5"/>
    </row>
    <row r="45" spans="1:26" ht="12.75">
      <c r="A45" s="355" t="s">
        <v>60</v>
      </c>
      <c r="B45" s="115"/>
      <c r="C45" s="108"/>
      <c r="D45" s="109"/>
      <c r="E45" s="110"/>
      <c r="F45" s="108"/>
      <c r="G45" s="108"/>
      <c r="H45" s="94"/>
      <c r="I45" s="111"/>
      <c r="J45" s="111"/>
      <c r="K45" s="112">
        <f t="shared" si="7"/>
        <v>0</v>
      </c>
      <c r="L45" s="112">
        <f t="shared" si="9"/>
        <v>0</v>
      </c>
      <c r="M45" s="93"/>
      <c r="N45" s="93"/>
      <c r="O45" s="84">
        <f t="shared" si="6"/>
        <v>0</v>
      </c>
      <c r="P45" s="85">
        <f aca="true" t="shared" si="25" ref="P45:P51">IF(H45="IV",L45+O45,0)</f>
        <v>0</v>
      </c>
      <c r="Q45" s="85">
        <f aca="true" t="shared" si="26" ref="Q45:Q51">IF(H45="NIV",L45+O45,0)</f>
        <v>0</v>
      </c>
      <c r="R45" s="86">
        <f aca="true" t="shared" si="27" ref="R45:R51">IF(H45="IV",I45+M45,0)</f>
        <v>0</v>
      </c>
      <c r="S45" s="86">
        <f aca="true" t="shared" si="28" ref="S45:S51">IF(H45="NIV",I45+M45,0)</f>
        <v>0</v>
      </c>
      <c r="T45" s="87"/>
      <c r="U45" s="87"/>
      <c r="V45" s="87"/>
      <c r="W45" s="87"/>
      <c r="X45" s="87"/>
      <c r="Y45" s="88"/>
      <c r="Z45" s="5"/>
    </row>
    <row r="46" spans="1:26" ht="12.75" customHeight="1">
      <c r="A46" s="356"/>
      <c r="B46" s="116"/>
      <c r="C46" s="77"/>
      <c r="D46" s="78"/>
      <c r="E46" s="79"/>
      <c r="F46" s="77"/>
      <c r="G46" s="77"/>
      <c r="H46" s="91"/>
      <c r="I46" s="92"/>
      <c r="J46" s="92"/>
      <c r="K46" s="82">
        <f t="shared" si="7"/>
        <v>0</v>
      </c>
      <c r="L46" s="112">
        <f t="shared" si="9"/>
        <v>0</v>
      </c>
      <c r="M46" s="93"/>
      <c r="N46" s="93"/>
      <c r="O46" s="84">
        <f t="shared" si="6"/>
        <v>0</v>
      </c>
      <c r="P46" s="85">
        <f t="shared" si="25"/>
        <v>0</v>
      </c>
      <c r="Q46" s="85">
        <f t="shared" si="26"/>
        <v>0</v>
      </c>
      <c r="R46" s="86">
        <f t="shared" si="27"/>
        <v>0</v>
      </c>
      <c r="S46" s="86">
        <f t="shared" si="28"/>
        <v>0</v>
      </c>
      <c r="T46" s="87"/>
      <c r="U46" s="87"/>
      <c r="V46" s="87"/>
      <c r="W46" s="87"/>
      <c r="X46" s="87"/>
      <c r="Y46" s="88"/>
      <c r="Z46" s="5"/>
    </row>
    <row r="47" spans="1:26" ht="12.75">
      <c r="A47" s="356"/>
      <c r="B47" s="116"/>
      <c r="C47" s="77"/>
      <c r="D47" s="78"/>
      <c r="E47" s="79"/>
      <c r="F47" s="77"/>
      <c r="G47" s="77"/>
      <c r="H47" s="91"/>
      <c r="I47" s="92"/>
      <c r="J47" s="92"/>
      <c r="K47" s="82">
        <f t="shared" si="7"/>
        <v>0</v>
      </c>
      <c r="L47" s="112">
        <f t="shared" si="9"/>
        <v>0</v>
      </c>
      <c r="M47" s="93"/>
      <c r="N47" s="93"/>
      <c r="O47" s="84">
        <f t="shared" si="6"/>
        <v>0</v>
      </c>
      <c r="P47" s="85">
        <f t="shared" si="25"/>
        <v>0</v>
      </c>
      <c r="Q47" s="85">
        <f t="shared" si="26"/>
        <v>0</v>
      </c>
      <c r="R47" s="86">
        <f t="shared" si="27"/>
        <v>0</v>
      </c>
      <c r="S47" s="86">
        <f t="shared" si="28"/>
        <v>0</v>
      </c>
      <c r="T47" s="87"/>
      <c r="U47" s="87"/>
      <c r="V47" s="87"/>
      <c r="W47" s="87"/>
      <c r="X47" s="87"/>
      <c r="Y47" s="88"/>
      <c r="Z47" s="5"/>
    </row>
    <row r="48" spans="1:26" ht="12.75">
      <c r="A48" s="356"/>
      <c r="B48" s="116"/>
      <c r="C48" s="77"/>
      <c r="D48" s="78"/>
      <c r="E48" s="79"/>
      <c r="F48" s="77"/>
      <c r="G48" s="77"/>
      <c r="H48" s="91"/>
      <c r="I48" s="92"/>
      <c r="J48" s="92"/>
      <c r="K48" s="82">
        <f t="shared" si="7"/>
        <v>0</v>
      </c>
      <c r="L48" s="112">
        <f t="shared" si="9"/>
        <v>0</v>
      </c>
      <c r="M48" s="93"/>
      <c r="N48" s="93"/>
      <c r="O48" s="84">
        <f t="shared" si="6"/>
        <v>0</v>
      </c>
      <c r="P48" s="85">
        <f t="shared" si="25"/>
        <v>0</v>
      </c>
      <c r="Q48" s="85">
        <f t="shared" si="26"/>
        <v>0</v>
      </c>
      <c r="R48" s="86">
        <f t="shared" si="27"/>
        <v>0</v>
      </c>
      <c r="S48" s="86">
        <f t="shared" si="28"/>
        <v>0</v>
      </c>
      <c r="T48" s="87"/>
      <c r="U48" s="87"/>
      <c r="V48" s="87"/>
      <c r="W48" s="87"/>
      <c r="X48" s="87"/>
      <c r="Y48" s="88"/>
      <c r="Z48" s="5"/>
    </row>
    <row r="49" spans="1:26" ht="12.75">
      <c r="A49" s="356"/>
      <c r="B49" s="116"/>
      <c r="C49" s="77"/>
      <c r="D49" s="78"/>
      <c r="E49" s="79"/>
      <c r="F49" s="77"/>
      <c r="G49" s="77"/>
      <c r="H49" s="91"/>
      <c r="I49" s="92"/>
      <c r="J49" s="92"/>
      <c r="K49" s="82">
        <f t="shared" si="7"/>
        <v>0</v>
      </c>
      <c r="L49" s="112">
        <f t="shared" si="9"/>
        <v>0</v>
      </c>
      <c r="M49" s="93"/>
      <c r="N49" s="93"/>
      <c r="O49" s="84">
        <f t="shared" si="6"/>
        <v>0</v>
      </c>
      <c r="P49" s="85">
        <f t="shared" si="25"/>
        <v>0</v>
      </c>
      <c r="Q49" s="85">
        <f t="shared" si="26"/>
        <v>0</v>
      </c>
      <c r="R49" s="86">
        <f t="shared" si="27"/>
        <v>0</v>
      </c>
      <c r="S49" s="86">
        <f t="shared" si="28"/>
        <v>0</v>
      </c>
      <c r="T49" s="87"/>
      <c r="U49" s="87"/>
      <c r="V49" s="87"/>
      <c r="W49" s="87"/>
      <c r="X49" s="87"/>
      <c r="Y49" s="88"/>
      <c r="Z49" s="5"/>
    </row>
    <row r="50" spans="1:26" ht="12.75">
      <c r="A50" s="356"/>
      <c r="B50" s="116"/>
      <c r="C50" s="77"/>
      <c r="D50" s="78"/>
      <c r="E50" s="79"/>
      <c r="F50" s="77"/>
      <c r="G50" s="77"/>
      <c r="H50" s="91"/>
      <c r="I50" s="92"/>
      <c r="J50" s="92"/>
      <c r="K50" s="82">
        <f t="shared" si="7"/>
        <v>0</v>
      </c>
      <c r="L50" s="112">
        <f t="shared" si="9"/>
        <v>0</v>
      </c>
      <c r="M50" s="93"/>
      <c r="N50" s="93"/>
      <c r="O50" s="84">
        <f t="shared" si="6"/>
        <v>0</v>
      </c>
      <c r="P50" s="85">
        <f t="shared" si="25"/>
        <v>0</v>
      </c>
      <c r="Q50" s="85">
        <f t="shared" si="26"/>
        <v>0</v>
      </c>
      <c r="R50" s="86">
        <f t="shared" si="27"/>
        <v>0</v>
      </c>
      <c r="S50" s="86">
        <f t="shared" si="28"/>
        <v>0</v>
      </c>
      <c r="T50" s="87"/>
      <c r="U50" s="87"/>
      <c r="V50" s="87"/>
      <c r="W50" s="87"/>
      <c r="X50" s="87"/>
      <c r="Y50" s="88"/>
      <c r="Z50" s="5"/>
    </row>
    <row r="51" spans="1:26" ht="13.5" thickBot="1">
      <c r="A51" s="356"/>
      <c r="B51" s="117"/>
      <c r="C51" s="96"/>
      <c r="D51" s="97"/>
      <c r="E51" s="98"/>
      <c r="F51" s="96"/>
      <c r="G51" s="96"/>
      <c r="H51" s="99"/>
      <c r="I51" s="100"/>
      <c r="J51" s="100"/>
      <c r="K51" s="101">
        <f t="shared" si="7"/>
        <v>0</v>
      </c>
      <c r="L51" s="112">
        <f t="shared" si="9"/>
        <v>0</v>
      </c>
      <c r="M51" s="93"/>
      <c r="N51" s="93"/>
      <c r="O51" s="84">
        <f t="shared" si="6"/>
        <v>0</v>
      </c>
      <c r="P51" s="85">
        <f t="shared" si="25"/>
        <v>0</v>
      </c>
      <c r="Q51" s="85">
        <f t="shared" si="26"/>
        <v>0</v>
      </c>
      <c r="R51" s="86">
        <f t="shared" si="27"/>
        <v>0</v>
      </c>
      <c r="S51" s="86">
        <f t="shared" si="28"/>
        <v>0</v>
      </c>
      <c r="T51" s="87"/>
      <c r="U51" s="87"/>
      <c r="V51" s="87"/>
      <c r="W51" s="87"/>
      <c r="X51" s="87"/>
      <c r="Y51" s="88"/>
      <c r="Z51" s="5"/>
    </row>
    <row r="52" spans="1:26" ht="13.5" thickBot="1">
      <c r="A52" s="357"/>
      <c r="B52" s="358" t="s">
        <v>69</v>
      </c>
      <c r="C52" s="359"/>
      <c r="D52" s="359"/>
      <c r="E52" s="359"/>
      <c r="F52" s="359"/>
      <c r="G52" s="359"/>
      <c r="H52" s="147"/>
      <c r="I52" s="142">
        <f aca="true" t="shared" si="29" ref="I52:O52">SUM(I45:I51)</f>
        <v>0</v>
      </c>
      <c r="J52" s="142"/>
      <c r="K52" s="143">
        <f t="shared" si="29"/>
        <v>0</v>
      </c>
      <c r="L52" s="143">
        <f t="shared" si="29"/>
        <v>0</v>
      </c>
      <c r="M52" s="104">
        <f t="shared" si="29"/>
        <v>0</v>
      </c>
      <c r="N52" s="105">
        <f t="shared" si="29"/>
        <v>0</v>
      </c>
      <c r="O52" s="105">
        <f t="shared" si="29"/>
        <v>0</v>
      </c>
      <c r="P52" s="85"/>
      <c r="Q52" s="85"/>
      <c r="R52" s="86"/>
      <c r="S52" s="86"/>
      <c r="T52" s="106" t="s">
        <v>8</v>
      </c>
      <c r="U52" s="106" t="s">
        <v>8</v>
      </c>
      <c r="V52" s="106" t="s">
        <v>8</v>
      </c>
      <c r="W52" s="106" t="s">
        <v>8</v>
      </c>
      <c r="X52" s="106" t="s">
        <v>8</v>
      </c>
      <c r="Y52" s="106" t="s">
        <v>8</v>
      </c>
      <c r="Z52" s="5"/>
    </row>
    <row r="53" spans="1:26" ht="12.75">
      <c r="A53" s="355" t="s">
        <v>61</v>
      </c>
      <c r="B53" s="115"/>
      <c r="C53" s="108"/>
      <c r="D53" s="109"/>
      <c r="E53" s="110"/>
      <c r="F53" s="108"/>
      <c r="G53" s="108"/>
      <c r="H53" s="94"/>
      <c r="I53" s="111"/>
      <c r="J53" s="111"/>
      <c r="K53" s="112">
        <f t="shared" si="7"/>
        <v>0</v>
      </c>
      <c r="L53" s="82">
        <f t="shared" si="9"/>
        <v>0</v>
      </c>
      <c r="M53" s="93"/>
      <c r="N53" s="93"/>
      <c r="O53" s="84">
        <f t="shared" si="6"/>
        <v>0</v>
      </c>
      <c r="P53" s="85">
        <f aca="true" t="shared" si="30" ref="P53:P59">IF(H53="IV",L53+O53,0)</f>
        <v>0</v>
      </c>
      <c r="Q53" s="85">
        <f aca="true" t="shared" si="31" ref="Q53:Q59">IF(H53="NIV",L53+O53,0)</f>
        <v>0</v>
      </c>
      <c r="R53" s="86">
        <f aca="true" t="shared" si="32" ref="R53:R59">IF(H53="IV",I53+M53,0)</f>
        <v>0</v>
      </c>
      <c r="S53" s="86">
        <f aca="true" t="shared" si="33" ref="S53:S59">IF(H53="NIV",I53+M53,0)</f>
        <v>0</v>
      </c>
      <c r="T53" s="87"/>
      <c r="U53" s="87"/>
      <c r="V53" s="87"/>
      <c r="W53" s="87"/>
      <c r="X53" s="87"/>
      <c r="Y53" s="88"/>
      <c r="Z53" s="5"/>
    </row>
    <row r="54" spans="1:26" ht="12.75" customHeight="1">
      <c r="A54" s="356"/>
      <c r="B54" s="116"/>
      <c r="C54" s="77"/>
      <c r="D54" s="78"/>
      <c r="E54" s="79"/>
      <c r="F54" s="77"/>
      <c r="G54" s="77"/>
      <c r="H54" s="91"/>
      <c r="I54" s="92"/>
      <c r="J54" s="92"/>
      <c r="K54" s="82">
        <f t="shared" si="7"/>
        <v>0</v>
      </c>
      <c r="L54" s="82">
        <f t="shared" si="9"/>
        <v>0</v>
      </c>
      <c r="M54" s="93"/>
      <c r="N54" s="93"/>
      <c r="O54" s="84">
        <f t="shared" si="6"/>
        <v>0</v>
      </c>
      <c r="P54" s="85">
        <f t="shared" si="30"/>
        <v>0</v>
      </c>
      <c r="Q54" s="85">
        <f t="shared" si="31"/>
        <v>0</v>
      </c>
      <c r="R54" s="86">
        <f t="shared" si="32"/>
        <v>0</v>
      </c>
      <c r="S54" s="86">
        <f t="shared" si="33"/>
        <v>0</v>
      </c>
      <c r="T54" s="87"/>
      <c r="U54" s="87"/>
      <c r="V54" s="87"/>
      <c r="W54" s="87"/>
      <c r="X54" s="87"/>
      <c r="Y54" s="88"/>
      <c r="Z54" s="5"/>
    </row>
    <row r="55" spans="1:26" ht="12.75">
      <c r="A55" s="356"/>
      <c r="B55" s="116"/>
      <c r="C55" s="77"/>
      <c r="D55" s="78"/>
      <c r="E55" s="79"/>
      <c r="F55" s="77"/>
      <c r="G55" s="77"/>
      <c r="H55" s="91"/>
      <c r="I55" s="92"/>
      <c r="J55" s="92"/>
      <c r="K55" s="82">
        <f t="shared" si="7"/>
        <v>0</v>
      </c>
      <c r="L55" s="82">
        <f t="shared" si="9"/>
        <v>0</v>
      </c>
      <c r="M55" s="93"/>
      <c r="N55" s="93"/>
      <c r="O55" s="84">
        <f t="shared" si="6"/>
        <v>0</v>
      </c>
      <c r="P55" s="85">
        <f t="shared" si="30"/>
        <v>0</v>
      </c>
      <c r="Q55" s="85">
        <f t="shared" si="31"/>
        <v>0</v>
      </c>
      <c r="R55" s="86">
        <f t="shared" si="32"/>
        <v>0</v>
      </c>
      <c r="S55" s="86">
        <f t="shared" si="33"/>
        <v>0</v>
      </c>
      <c r="T55" s="87"/>
      <c r="U55" s="87"/>
      <c r="V55" s="87"/>
      <c r="W55" s="87"/>
      <c r="X55" s="87"/>
      <c r="Y55" s="88"/>
      <c r="Z55" s="5"/>
    </row>
    <row r="56" spans="1:26" ht="12.75">
      <c r="A56" s="356"/>
      <c r="B56" s="116"/>
      <c r="C56" s="77"/>
      <c r="D56" s="78"/>
      <c r="E56" s="79"/>
      <c r="F56" s="77"/>
      <c r="G56" s="77"/>
      <c r="H56" s="91"/>
      <c r="I56" s="92"/>
      <c r="J56" s="92"/>
      <c r="K56" s="82">
        <f t="shared" si="7"/>
        <v>0</v>
      </c>
      <c r="L56" s="82">
        <f t="shared" si="9"/>
        <v>0</v>
      </c>
      <c r="M56" s="93"/>
      <c r="N56" s="93"/>
      <c r="O56" s="84">
        <f t="shared" si="6"/>
        <v>0</v>
      </c>
      <c r="P56" s="85">
        <f t="shared" si="30"/>
        <v>0</v>
      </c>
      <c r="Q56" s="85">
        <f t="shared" si="31"/>
        <v>0</v>
      </c>
      <c r="R56" s="86">
        <f t="shared" si="32"/>
        <v>0</v>
      </c>
      <c r="S56" s="86">
        <f t="shared" si="33"/>
        <v>0</v>
      </c>
      <c r="T56" s="87"/>
      <c r="U56" s="87"/>
      <c r="V56" s="87"/>
      <c r="W56" s="87"/>
      <c r="X56" s="87"/>
      <c r="Y56" s="88"/>
      <c r="Z56" s="5"/>
    </row>
    <row r="57" spans="1:26" ht="12.75">
      <c r="A57" s="356"/>
      <c r="B57" s="116"/>
      <c r="C57" s="77"/>
      <c r="D57" s="78"/>
      <c r="E57" s="79"/>
      <c r="F57" s="77"/>
      <c r="G57" s="77"/>
      <c r="H57" s="91"/>
      <c r="I57" s="92"/>
      <c r="J57" s="92"/>
      <c r="K57" s="82">
        <f t="shared" si="7"/>
        <v>0</v>
      </c>
      <c r="L57" s="82">
        <f t="shared" si="9"/>
        <v>0</v>
      </c>
      <c r="M57" s="93"/>
      <c r="N57" s="93"/>
      <c r="O57" s="84">
        <f t="shared" si="6"/>
        <v>0</v>
      </c>
      <c r="P57" s="85">
        <f t="shared" si="30"/>
        <v>0</v>
      </c>
      <c r="Q57" s="85">
        <f t="shared" si="31"/>
        <v>0</v>
      </c>
      <c r="R57" s="86">
        <f t="shared" si="32"/>
        <v>0</v>
      </c>
      <c r="S57" s="86">
        <f t="shared" si="33"/>
        <v>0</v>
      </c>
      <c r="T57" s="87"/>
      <c r="U57" s="87"/>
      <c r="V57" s="87"/>
      <c r="W57" s="87"/>
      <c r="X57" s="87"/>
      <c r="Y57" s="88"/>
      <c r="Z57" s="5"/>
    </row>
    <row r="58" spans="1:26" ht="12.75">
      <c r="A58" s="356"/>
      <c r="B58" s="116"/>
      <c r="C58" s="77"/>
      <c r="D58" s="78"/>
      <c r="E58" s="79"/>
      <c r="F58" s="77"/>
      <c r="G58" s="77"/>
      <c r="H58" s="91"/>
      <c r="I58" s="92"/>
      <c r="J58" s="92"/>
      <c r="K58" s="82">
        <f t="shared" si="7"/>
        <v>0</v>
      </c>
      <c r="L58" s="82">
        <f t="shared" si="9"/>
        <v>0</v>
      </c>
      <c r="M58" s="93"/>
      <c r="N58" s="93"/>
      <c r="O58" s="84">
        <f t="shared" si="6"/>
        <v>0</v>
      </c>
      <c r="P58" s="85">
        <f t="shared" si="30"/>
        <v>0</v>
      </c>
      <c r="Q58" s="85">
        <f t="shared" si="31"/>
        <v>0</v>
      </c>
      <c r="R58" s="86">
        <f t="shared" si="32"/>
        <v>0</v>
      </c>
      <c r="S58" s="86">
        <f t="shared" si="33"/>
        <v>0</v>
      </c>
      <c r="T58" s="87"/>
      <c r="U58" s="87"/>
      <c r="V58" s="87"/>
      <c r="W58" s="87"/>
      <c r="X58" s="87"/>
      <c r="Y58" s="88"/>
      <c r="Z58" s="5"/>
    </row>
    <row r="59" spans="1:26" ht="13.5" thickBot="1">
      <c r="A59" s="356"/>
      <c r="B59" s="117"/>
      <c r="C59" s="96"/>
      <c r="D59" s="98"/>
      <c r="E59" s="98"/>
      <c r="F59" s="96"/>
      <c r="G59" s="96"/>
      <c r="H59" s="99"/>
      <c r="I59" s="100"/>
      <c r="J59" s="100"/>
      <c r="K59" s="101">
        <f t="shared" si="7"/>
        <v>0</v>
      </c>
      <c r="L59" s="101">
        <f t="shared" si="9"/>
        <v>0</v>
      </c>
      <c r="M59" s="93"/>
      <c r="N59" s="93"/>
      <c r="O59" s="84">
        <f t="shared" si="6"/>
        <v>0</v>
      </c>
      <c r="P59" s="85">
        <f t="shared" si="30"/>
        <v>0</v>
      </c>
      <c r="Q59" s="85">
        <f t="shared" si="31"/>
        <v>0</v>
      </c>
      <c r="R59" s="86">
        <f t="shared" si="32"/>
        <v>0</v>
      </c>
      <c r="S59" s="86">
        <f t="shared" si="33"/>
        <v>0</v>
      </c>
      <c r="T59" s="87"/>
      <c r="U59" s="87"/>
      <c r="V59" s="87"/>
      <c r="W59" s="87"/>
      <c r="X59" s="87"/>
      <c r="Y59" s="88"/>
      <c r="Z59" s="5"/>
    </row>
    <row r="60" spans="1:26" ht="13.5" thickBot="1">
      <c r="A60" s="357"/>
      <c r="B60" s="445" t="s">
        <v>70</v>
      </c>
      <c r="C60" s="446"/>
      <c r="D60" s="446"/>
      <c r="E60" s="446"/>
      <c r="F60" s="446"/>
      <c r="G60" s="446"/>
      <c r="H60" s="141"/>
      <c r="I60" s="142">
        <f aca="true" t="shared" si="34" ref="I60:O60">SUM(I53:I59)</f>
        <v>0</v>
      </c>
      <c r="J60" s="142"/>
      <c r="K60" s="143">
        <f t="shared" si="34"/>
        <v>0</v>
      </c>
      <c r="L60" s="143">
        <f t="shared" si="34"/>
        <v>0</v>
      </c>
      <c r="M60" s="104">
        <f t="shared" si="34"/>
        <v>0</v>
      </c>
      <c r="N60" s="105">
        <f t="shared" si="34"/>
        <v>0</v>
      </c>
      <c r="O60" s="105">
        <f t="shared" si="34"/>
        <v>0</v>
      </c>
      <c r="P60" s="85"/>
      <c r="Q60" s="85"/>
      <c r="R60" s="86"/>
      <c r="S60" s="86"/>
      <c r="T60" s="106" t="s">
        <v>8</v>
      </c>
      <c r="U60" s="106" t="s">
        <v>8</v>
      </c>
      <c r="V60" s="106" t="s">
        <v>8</v>
      </c>
      <c r="W60" s="106" t="s">
        <v>8</v>
      </c>
      <c r="X60" s="106" t="s">
        <v>8</v>
      </c>
      <c r="Y60" s="106" t="s">
        <v>8</v>
      </c>
      <c r="Z60" s="5"/>
    </row>
    <row r="61" spans="1:26" ht="12.75">
      <c r="A61" s="355" t="s">
        <v>62</v>
      </c>
      <c r="B61" s="115"/>
      <c r="C61" s="108"/>
      <c r="D61" s="109"/>
      <c r="E61" s="110"/>
      <c r="F61" s="108"/>
      <c r="G61" s="108"/>
      <c r="H61" s="94"/>
      <c r="I61" s="111"/>
      <c r="J61" s="111"/>
      <c r="K61" s="112">
        <f t="shared" si="7"/>
        <v>0</v>
      </c>
      <c r="L61" s="112">
        <f aca="true" t="shared" si="35" ref="L61:L67">I61+K61</f>
        <v>0</v>
      </c>
      <c r="M61" s="93"/>
      <c r="N61" s="93"/>
      <c r="O61" s="84">
        <f aca="true" t="shared" si="36" ref="O61:O67">M61+N61</f>
        <v>0</v>
      </c>
      <c r="P61" s="85">
        <f aca="true" t="shared" si="37" ref="P61:P67">IF(H61="IV",L61+O61,0)</f>
        <v>0</v>
      </c>
      <c r="Q61" s="85">
        <f aca="true" t="shared" si="38" ref="Q61:Q67">IF(H61="NIV",L61+O61,0)</f>
        <v>0</v>
      </c>
      <c r="R61" s="86">
        <f aca="true" t="shared" si="39" ref="R61:R67">IF(H61="IV",I61+M61,0)</f>
        <v>0</v>
      </c>
      <c r="S61" s="86">
        <f aca="true" t="shared" si="40" ref="S61:S67">IF(H61="NIV",I61+M61,0)</f>
        <v>0</v>
      </c>
      <c r="T61" s="87"/>
      <c r="U61" s="87"/>
      <c r="V61" s="87"/>
      <c r="W61" s="87"/>
      <c r="X61" s="87"/>
      <c r="Y61" s="88"/>
      <c r="Z61" s="5"/>
    </row>
    <row r="62" spans="1:26" ht="12.75" customHeight="1">
      <c r="A62" s="356"/>
      <c r="B62" s="116"/>
      <c r="C62" s="77"/>
      <c r="D62" s="78"/>
      <c r="E62" s="79"/>
      <c r="F62" s="77"/>
      <c r="G62" s="77"/>
      <c r="H62" s="91"/>
      <c r="I62" s="92"/>
      <c r="J62" s="92"/>
      <c r="K62" s="82">
        <f t="shared" si="7"/>
        <v>0</v>
      </c>
      <c r="L62" s="112">
        <f t="shared" si="35"/>
        <v>0</v>
      </c>
      <c r="M62" s="93"/>
      <c r="N62" s="93"/>
      <c r="O62" s="84">
        <f t="shared" si="36"/>
        <v>0</v>
      </c>
      <c r="P62" s="85">
        <f t="shared" si="37"/>
        <v>0</v>
      </c>
      <c r="Q62" s="85">
        <f t="shared" si="38"/>
        <v>0</v>
      </c>
      <c r="R62" s="86">
        <f t="shared" si="39"/>
        <v>0</v>
      </c>
      <c r="S62" s="86">
        <f t="shared" si="40"/>
        <v>0</v>
      </c>
      <c r="T62" s="87"/>
      <c r="U62" s="87"/>
      <c r="V62" s="87"/>
      <c r="W62" s="87"/>
      <c r="X62" s="87"/>
      <c r="Y62" s="88"/>
      <c r="Z62" s="5"/>
    </row>
    <row r="63" spans="1:26" ht="12.75">
      <c r="A63" s="356"/>
      <c r="B63" s="116"/>
      <c r="C63" s="77"/>
      <c r="D63" s="78"/>
      <c r="E63" s="79"/>
      <c r="F63" s="77"/>
      <c r="G63" s="77"/>
      <c r="H63" s="91"/>
      <c r="I63" s="92"/>
      <c r="J63" s="92"/>
      <c r="K63" s="82">
        <f t="shared" si="7"/>
        <v>0</v>
      </c>
      <c r="L63" s="112">
        <f t="shared" si="35"/>
        <v>0</v>
      </c>
      <c r="M63" s="93"/>
      <c r="N63" s="93"/>
      <c r="O63" s="84">
        <f t="shared" si="36"/>
        <v>0</v>
      </c>
      <c r="P63" s="85">
        <f t="shared" si="37"/>
        <v>0</v>
      </c>
      <c r="Q63" s="85">
        <f t="shared" si="38"/>
        <v>0</v>
      </c>
      <c r="R63" s="86">
        <f t="shared" si="39"/>
        <v>0</v>
      </c>
      <c r="S63" s="86">
        <f t="shared" si="40"/>
        <v>0</v>
      </c>
      <c r="T63" s="87"/>
      <c r="U63" s="87"/>
      <c r="V63" s="87"/>
      <c r="W63" s="87"/>
      <c r="X63" s="87"/>
      <c r="Y63" s="88"/>
      <c r="Z63" s="5"/>
    </row>
    <row r="64" spans="1:26" ht="12.75">
      <c r="A64" s="356"/>
      <c r="B64" s="116"/>
      <c r="C64" s="77"/>
      <c r="D64" s="78"/>
      <c r="E64" s="79"/>
      <c r="F64" s="77"/>
      <c r="G64" s="77"/>
      <c r="H64" s="91"/>
      <c r="I64" s="92"/>
      <c r="J64" s="92"/>
      <c r="K64" s="82">
        <f t="shared" si="7"/>
        <v>0</v>
      </c>
      <c r="L64" s="112">
        <f t="shared" si="35"/>
        <v>0</v>
      </c>
      <c r="M64" s="93"/>
      <c r="N64" s="93"/>
      <c r="O64" s="84">
        <f t="shared" si="36"/>
        <v>0</v>
      </c>
      <c r="P64" s="85">
        <f t="shared" si="37"/>
        <v>0</v>
      </c>
      <c r="Q64" s="85">
        <f t="shared" si="38"/>
        <v>0</v>
      </c>
      <c r="R64" s="86">
        <f t="shared" si="39"/>
        <v>0</v>
      </c>
      <c r="S64" s="86">
        <f t="shared" si="40"/>
        <v>0</v>
      </c>
      <c r="T64" s="87"/>
      <c r="U64" s="87"/>
      <c r="V64" s="87"/>
      <c r="W64" s="87"/>
      <c r="X64" s="87"/>
      <c r="Y64" s="88"/>
      <c r="Z64" s="5"/>
    </row>
    <row r="65" spans="1:26" ht="12.75">
      <c r="A65" s="356"/>
      <c r="B65" s="116"/>
      <c r="C65" s="77"/>
      <c r="D65" s="78"/>
      <c r="E65" s="79"/>
      <c r="F65" s="77"/>
      <c r="G65" s="77"/>
      <c r="H65" s="91"/>
      <c r="I65" s="92"/>
      <c r="J65" s="92"/>
      <c r="K65" s="82">
        <f t="shared" si="7"/>
        <v>0</v>
      </c>
      <c r="L65" s="112">
        <f t="shared" si="35"/>
        <v>0</v>
      </c>
      <c r="M65" s="93"/>
      <c r="N65" s="93"/>
      <c r="O65" s="84">
        <f t="shared" si="36"/>
        <v>0</v>
      </c>
      <c r="P65" s="85">
        <f t="shared" si="37"/>
        <v>0</v>
      </c>
      <c r="Q65" s="85">
        <f t="shared" si="38"/>
        <v>0</v>
      </c>
      <c r="R65" s="86">
        <f t="shared" si="39"/>
        <v>0</v>
      </c>
      <c r="S65" s="86">
        <f t="shared" si="40"/>
        <v>0</v>
      </c>
      <c r="T65" s="87"/>
      <c r="U65" s="87"/>
      <c r="V65" s="87"/>
      <c r="W65" s="87"/>
      <c r="X65" s="87"/>
      <c r="Y65" s="88"/>
      <c r="Z65" s="5"/>
    </row>
    <row r="66" spans="1:26" ht="12.75">
      <c r="A66" s="356"/>
      <c r="B66" s="116"/>
      <c r="C66" s="77"/>
      <c r="D66" s="78"/>
      <c r="E66" s="79"/>
      <c r="F66" s="77"/>
      <c r="G66" s="77"/>
      <c r="H66" s="91"/>
      <c r="I66" s="92"/>
      <c r="J66" s="92"/>
      <c r="K66" s="82">
        <f t="shared" si="7"/>
        <v>0</v>
      </c>
      <c r="L66" s="112">
        <f t="shared" si="35"/>
        <v>0</v>
      </c>
      <c r="M66" s="93"/>
      <c r="N66" s="93"/>
      <c r="O66" s="84">
        <f t="shared" si="36"/>
        <v>0</v>
      </c>
      <c r="P66" s="85">
        <f t="shared" si="37"/>
        <v>0</v>
      </c>
      <c r="Q66" s="85">
        <f t="shared" si="38"/>
        <v>0</v>
      </c>
      <c r="R66" s="86">
        <f t="shared" si="39"/>
        <v>0</v>
      </c>
      <c r="S66" s="86">
        <f t="shared" si="40"/>
        <v>0</v>
      </c>
      <c r="T66" s="87"/>
      <c r="U66" s="87"/>
      <c r="V66" s="87"/>
      <c r="W66" s="87"/>
      <c r="X66" s="87"/>
      <c r="Y66" s="88"/>
      <c r="Z66" s="5"/>
    </row>
    <row r="67" spans="1:26" ht="13.5" thickBot="1">
      <c r="A67" s="356"/>
      <c r="B67" s="117"/>
      <c r="C67" s="96"/>
      <c r="D67" s="97"/>
      <c r="E67" s="98"/>
      <c r="F67" s="96"/>
      <c r="G67" s="96"/>
      <c r="H67" s="99"/>
      <c r="I67" s="100"/>
      <c r="J67" s="100"/>
      <c r="K67" s="101">
        <f t="shared" si="7"/>
        <v>0</v>
      </c>
      <c r="L67" s="112">
        <f t="shared" si="35"/>
        <v>0</v>
      </c>
      <c r="M67" s="93"/>
      <c r="N67" s="93"/>
      <c r="O67" s="84">
        <f t="shared" si="36"/>
        <v>0</v>
      </c>
      <c r="P67" s="85">
        <f t="shared" si="37"/>
        <v>0</v>
      </c>
      <c r="Q67" s="85">
        <f t="shared" si="38"/>
        <v>0</v>
      </c>
      <c r="R67" s="86">
        <f t="shared" si="39"/>
        <v>0</v>
      </c>
      <c r="S67" s="86">
        <f t="shared" si="40"/>
        <v>0</v>
      </c>
      <c r="T67" s="87"/>
      <c r="U67" s="87"/>
      <c r="V67" s="87"/>
      <c r="W67" s="87"/>
      <c r="X67" s="87"/>
      <c r="Y67" s="88"/>
      <c r="Z67" s="5"/>
    </row>
    <row r="68" spans="1:26" ht="13.5" thickBot="1">
      <c r="A68" s="357"/>
      <c r="B68" s="358" t="s">
        <v>71</v>
      </c>
      <c r="C68" s="359"/>
      <c r="D68" s="359"/>
      <c r="E68" s="359"/>
      <c r="F68" s="359"/>
      <c r="G68" s="359"/>
      <c r="H68" s="147"/>
      <c r="I68" s="142">
        <f>SUM(I61:I67)</f>
        <v>0</v>
      </c>
      <c r="J68" s="142"/>
      <c r="K68" s="143">
        <f>SUM(K61:K67)</f>
        <v>0</v>
      </c>
      <c r="L68" s="143">
        <f>SUM(L61:L67)</f>
        <v>0</v>
      </c>
      <c r="M68" s="104">
        <f>SUM(M61:M67)</f>
        <v>0</v>
      </c>
      <c r="N68" s="105">
        <f>SUM(N61:N67)</f>
        <v>0</v>
      </c>
      <c r="O68" s="105">
        <f>SUM(O61:O67)</f>
        <v>0</v>
      </c>
      <c r="P68" s="85"/>
      <c r="Q68" s="85"/>
      <c r="R68" s="86"/>
      <c r="S68" s="86"/>
      <c r="T68" s="106" t="s">
        <v>8</v>
      </c>
      <c r="U68" s="106" t="s">
        <v>8</v>
      </c>
      <c r="V68" s="106" t="s">
        <v>8</v>
      </c>
      <c r="W68" s="106" t="s">
        <v>8</v>
      </c>
      <c r="X68" s="106" t="s">
        <v>8</v>
      </c>
      <c r="Y68" s="106" t="s">
        <v>8</v>
      </c>
      <c r="Z68" s="5"/>
    </row>
    <row r="69" spans="1:26" ht="12.75">
      <c r="A69" s="355" t="s">
        <v>63</v>
      </c>
      <c r="B69" s="115"/>
      <c r="C69" s="108"/>
      <c r="D69" s="109"/>
      <c r="E69" s="110"/>
      <c r="F69" s="108"/>
      <c r="G69" s="108"/>
      <c r="H69" s="94"/>
      <c r="I69" s="111"/>
      <c r="J69" s="111"/>
      <c r="K69" s="112">
        <f t="shared" si="7"/>
        <v>0</v>
      </c>
      <c r="L69" s="82">
        <f aca="true" t="shared" si="41" ref="L69:L75">I69+K69</f>
        <v>0</v>
      </c>
      <c r="M69" s="93"/>
      <c r="N69" s="93"/>
      <c r="O69" s="84">
        <f aca="true" t="shared" si="42" ref="O69:O75">M69+N69</f>
        <v>0</v>
      </c>
      <c r="P69" s="85">
        <f aca="true" t="shared" si="43" ref="P69:P75">IF(H69="IV",L69+O69,0)</f>
        <v>0</v>
      </c>
      <c r="Q69" s="85">
        <f aca="true" t="shared" si="44" ref="Q69:Q75">IF(H69="NIV",L69+O69,0)</f>
        <v>0</v>
      </c>
      <c r="R69" s="86">
        <f aca="true" t="shared" si="45" ref="R69:R75">IF(H69="IV",I69+M69,0)</f>
        <v>0</v>
      </c>
      <c r="S69" s="86">
        <f aca="true" t="shared" si="46" ref="S69:S75">IF(H69="NIV",I69+M69,0)</f>
        <v>0</v>
      </c>
      <c r="T69" s="87"/>
      <c r="U69" s="87"/>
      <c r="V69" s="87"/>
      <c r="W69" s="87"/>
      <c r="X69" s="87"/>
      <c r="Y69" s="88"/>
      <c r="Z69" s="5"/>
    </row>
    <row r="70" spans="1:26" ht="12.75" customHeight="1">
      <c r="A70" s="356"/>
      <c r="B70" s="116"/>
      <c r="C70" s="77"/>
      <c r="D70" s="78"/>
      <c r="E70" s="79"/>
      <c r="F70" s="77"/>
      <c r="G70" s="77"/>
      <c r="H70" s="91"/>
      <c r="I70" s="92"/>
      <c r="J70" s="92"/>
      <c r="K70" s="82">
        <f t="shared" si="7"/>
        <v>0</v>
      </c>
      <c r="L70" s="82">
        <f t="shared" si="41"/>
        <v>0</v>
      </c>
      <c r="M70" s="93"/>
      <c r="N70" s="93"/>
      <c r="O70" s="84">
        <f t="shared" si="42"/>
        <v>0</v>
      </c>
      <c r="P70" s="85">
        <f t="shared" si="43"/>
        <v>0</v>
      </c>
      <c r="Q70" s="85">
        <f t="shared" si="44"/>
        <v>0</v>
      </c>
      <c r="R70" s="86">
        <f t="shared" si="45"/>
        <v>0</v>
      </c>
      <c r="S70" s="86">
        <f t="shared" si="46"/>
        <v>0</v>
      </c>
      <c r="T70" s="87"/>
      <c r="U70" s="87"/>
      <c r="V70" s="87"/>
      <c r="W70" s="87"/>
      <c r="X70" s="87"/>
      <c r="Y70" s="88"/>
      <c r="Z70" s="5"/>
    </row>
    <row r="71" spans="1:26" ht="12.75">
      <c r="A71" s="356"/>
      <c r="B71" s="116"/>
      <c r="C71" s="77"/>
      <c r="D71" s="78"/>
      <c r="E71" s="79"/>
      <c r="F71" s="77"/>
      <c r="G71" s="77"/>
      <c r="H71" s="91"/>
      <c r="I71" s="92"/>
      <c r="J71" s="92"/>
      <c r="K71" s="82">
        <f t="shared" si="7"/>
        <v>0</v>
      </c>
      <c r="L71" s="82">
        <f t="shared" si="41"/>
        <v>0</v>
      </c>
      <c r="M71" s="93"/>
      <c r="N71" s="93"/>
      <c r="O71" s="84">
        <f t="shared" si="42"/>
        <v>0</v>
      </c>
      <c r="P71" s="85">
        <f t="shared" si="43"/>
        <v>0</v>
      </c>
      <c r="Q71" s="85">
        <f t="shared" si="44"/>
        <v>0</v>
      </c>
      <c r="R71" s="86">
        <f t="shared" si="45"/>
        <v>0</v>
      </c>
      <c r="S71" s="86">
        <f t="shared" si="46"/>
        <v>0</v>
      </c>
      <c r="T71" s="87"/>
      <c r="U71" s="87"/>
      <c r="V71" s="87"/>
      <c r="W71" s="87"/>
      <c r="X71" s="87"/>
      <c r="Y71" s="88"/>
      <c r="Z71" s="5"/>
    </row>
    <row r="72" spans="1:26" ht="12.75">
      <c r="A72" s="356"/>
      <c r="B72" s="116"/>
      <c r="C72" s="77"/>
      <c r="D72" s="78"/>
      <c r="E72" s="79"/>
      <c r="F72" s="77"/>
      <c r="G72" s="77"/>
      <c r="H72" s="91"/>
      <c r="I72" s="92"/>
      <c r="J72" s="92"/>
      <c r="K72" s="82">
        <f t="shared" si="7"/>
        <v>0</v>
      </c>
      <c r="L72" s="82">
        <f t="shared" si="41"/>
        <v>0</v>
      </c>
      <c r="M72" s="93"/>
      <c r="N72" s="93"/>
      <c r="O72" s="84">
        <f t="shared" si="42"/>
        <v>0</v>
      </c>
      <c r="P72" s="85">
        <f t="shared" si="43"/>
        <v>0</v>
      </c>
      <c r="Q72" s="85">
        <f t="shared" si="44"/>
        <v>0</v>
      </c>
      <c r="R72" s="86">
        <f t="shared" si="45"/>
        <v>0</v>
      </c>
      <c r="S72" s="86">
        <f t="shared" si="46"/>
        <v>0</v>
      </c>
      <c r="T72" s="87"/>
      <c r="U72" s="87"/>
      <c r="V72" s="87"/>
      <c r="W72" s="87"/>
      <c r="X72" s="87"/>
      <c r="Y72" s="88"/>
      <c r="Z72" s="5"/>
    </row>
    <row r="73" spans="1:26" ht="12.75">
      <c r="A73" s="356"/>
      <c r="B73" s="116"/>
      <c r="C73" s="77"/>
      <c r="D73" s="78"/>
      <c r="E73" s="79"/>
      <c r="F73" s="77"/>
      <c r="G73" s="77"/>
      <c r="H73" s="91"/>
      <c r="I73" s="92"/>
      <c r="J73" s="92"/>
      <c r="K73" s="82">
        <f t="shared" si="7"/>
        <v>0</v>
      </c>
      <c r="L73" s="82">
        <f t="shared" si="41"/>
        <v>0</v>
      </c>
      <c r="M73" s="93"/>
      <c r="N73" s="93"/>
      <c r="O73" s="84">
        <f t="shared" si="42"/>
        <v>0</v>
      </c>
      <c r="P73" s="85">
        <f t="shared" si="43"/>
        <v>0</v>
      </c>
      <c r="Q73" s="85">
        <f t="shared" si="44"/>
        <v>0</v>
      </c>
      <c r="R73" s="86">
        <f t="shared" si="45"/>
        <v>0</v>
      </c>
      <c r="S73" s="86">
        <f t="shared" si="46"/>
        <v>0</v>
      </c>
      <c r="T73" s="87"/>
      <c r="U73" s="87"/>
      <c r="V73" s="87"/>
      <c r="W73" s="87"/>
      <c r="X73" s="87"/>
      <c r="Y73" s="88"/>
      <c r="Z73" s="5"/>
    </row>
    <row r="74" spans="1:26" ht="12.75">
      <c r="A74" s="356"/>
      <c r="B74" s="116"/>
      <c r="C74" s="77"/>
      <c r="D74" s="78"/>
      <c r="E74" s="79"/>
      <c r="F74" s="77"/>
      <c r="G74" s="77"/>
      <c r="H74" s="91"/>
      <c r="I74" s="92"/>
      <c r="J74" s="92"/>
      <c r="K74" s="82">
        <f t="shared" si="7"/>
        <v>0</v>
      </c>
      <c r="L74" s="82">
        <f t="shared" si="41"/>
        <v>0</v>
      </c>
      <c r="M74" s="93"/>
      <c r="N74" s="93"/>
      <c r="O74" s="84">
        <f t="shared" si="42"/>
        <v>0</v>
      </c>
      <c r="P74" s="85">
        <f t="shared" si="43"/>
        <v>0</v>
      </c>
      <c r="Q74" s="85">
        <f t="shared" si="44"/>
        <v>0</v>
      </c>
      <c r="R74" s="86">
        <f t="shared" si="45"/>
        <v>0</v>
      </c>
      <c r="S74" s="86">
        <f t="shared" si="46"/>
        <v>0</v>
      </c>
      <c r="T74" s="87"/>
      <c r="U74" s="87"/>
      <c r="V74" s="87"/>
      <c r="W74" s="87"/>
      <c r="X74" s="87"/>
      <c r="Y74" s="88"/>
      <c r="Z74" s="5"/>
    </row>
    <row r="75" spans="1:26" ht="13.5" thickBot="1">
      <c r="A75" s="356"/>
      <c r="B75" s="117"/>
      <c r="C75" s="96"/>
      <c r="D75" s="98"/>
      <c r="E75" s="98"/>
      <c r="F75" s="96"/>
      <c r="G75" s="96"/>
      <c r="H75" s="99"/>
      <c r="I75" s="100"/>
      <c r="J75" s="100"/>
      <c r="K75" s="101">
        <f t="shared" si="7"/>
        <v>0</v>
      </c>
      <c r="L75" s="101">
        <f t="shared" si="41"/>
        <v>0</v>
      </c>
      <c r="M75" s="93"/>
      <c r="N75" s="93"/>
      <c r="O75" s="84">
        <f t="shared" si="42"/>
        <v>0</v>
      </c>
      <c r="P75" s="85">
        <f t="shared" si="43"/>
        <v>0</v>
      </c>
      <c r="Q75" s="85">
        <f t="shared" si="44"/>
        <v>0</v>
      </c>
      <c r="R75" s="86">
        <f t="shared" si="45"/>
        <v>0</v>
      </c>
      <c r="S75" s="86">
        <f t="shared" si="46"/>
        <v>0</v>
      </c>
      <c r="T75" s="87"/>
      <c r="U75" s="87"/>
      <c r="V75" s="87"/>
      <c r="W75" s="87"/>
      <c r="X75" s="87"/>
      <c r="Y75" s="88"/>
      <c r="Z75" s="5"/>
    </row>
    <row r="76" spans="1:26" ht="13.5" thickBot="1">
      <c r="A76" s="357"/>
      <c r="B76" s="445" t="s">
        <v>72</v>
      </c>
      <c r="C76" s="446"/>
      <c r="D76" s="446"/>
      <c r="E76" s="446"/>
      <c r="F76" s="446"/>
      <c r="G76" s="446"/>
      <c r="H76" s="141"/>
      <c r="I76" s="142">
        <f>SUM(I69:I75)</f>
        <v>0</v>
      </c>
      <c r="J76" s="142"/>
      <c r="K76" s="143">
        <f>SUM(K69:K75)</f>
        <v>0</v>
      </c>
      <c r="L76" s="143">
        <f>SUM(L69:L75)</f>
        <v>0</v>
      </c>
      <c r="M76" s="104">
        <f>SUM(M69:M75)</f>
        <v>0</v>
      </c>
      <c r="N76" s="105">
        <f>SUM(N69:N75)</f>
        <v>0</v>
      </c>
      <c r="O76" s="105">
        <f>SUM(O69:O75)</f>
        <v>0</v>
      </c>
      <c r="P76" s="85"/>
      <c r="Q76" s="85"/>
      <c r="R76" s="86"/>
      <c r="S76" s="86"/>
      <c r="T76" s="106" t="s">
        <v>8</v>
      </c>
      <c r="U76" s="106" t="s">
        <v>8</v>
      </c>
      <c r="V76" s="106" t="s">
        <v>8</v>
      </c>
      <c r="W76" s="106" t="s">
        <v>8</v>
      </c>
      <c r="X76" s="106" t="s">
        <v>8</v>
      </c>
      <c r="Y76" s="106" t="s">
        <v>8</v>
      </c>
      <c r="Z76" s="5"/>
    </row>
    <row r="77" spans="1:26" ht="12.75" customHeight="1">
      <c r="A77" s="482" t="s">
        <v>64</v>
      </c>
      <c r="B77" s="116"/>
      <c r="C77" s="77"/>
      <c r="D77" s="78"/>
      <c r="E77" s="79"/>
      <c r="F77" s="77"/>
      <c r="G77" s="77"/>
      <c r="H77" s="91"/>
      <c r="I77" s="92"/>
      <c r="J77" s="92"/>
      <c r="K77" s="82">
        <f t="shared" si="7"/>
        <v>0</v>
      </c>
      <c r="L77" s="112">
        <f aca="true" t="shared" si="47" ref="L77:L83">I77+K77</f>
        <v>0</v>
      </c>
      <c r="M77" s="93"/>
      <c r="N77" s="93"/>
      <c r="O77" s="84">
        <f aca="true" t="shared" si="48" ref="O77:O83">M77+N77</f>
        <v>0</v>
      </c>
      <c r="P77" s="85">
        <f aca="true" t="shared" si="49" ref="P77:P82">IF(H77="IV",L77+O77,0)</f>
        <v>0</v>
      </c>
      <c r="Q77" s="85">
        <f aca="true" t="shared" si="50" ref="Q77:Q82">IF(H77="NIV",L77+O77,0)</f>
        <v>0</v>
      </c>
      <c r="R77" s="86">
        <f aca="true" t="shared" si="51" ref="R77:R82">IF(H77="IV",I77+M77,0)</f>
        <v>0</v>
      </c>
      <c r="S77" s="86">
        <f aca="true" t="shared" si="52" ref="S77:S82">IF(H77="NIV",I77+M77,0)</f>
        <v>0</v>
      </c>
      <c r="T77" s="87"/>
      <c r="U77" s="87"/>
      <c r="V77" s="87"/>
      <c r="W77" s="87"/>
      <c r="X77" s="87"/>
      <c r="Y77" s="88"/>
      <c r="Z77" s="5"/>
    </row>
    <row r="78" spans="1:26" ht="12.75">
      <c r="A78" s="483"/>
      <c r="B78" s="116"/>
      <c r="C78" s="77"/>
      <c r="D78" s="78"/>
      <c r="E78" s="79"/>
      <c r="F78" s="77"/>
      <c r="G78" s="77"/>
      <c r="H78" s="91"/>
      <c r="I78" s="92"/>
      <c r="J78" s="92"/>
      <c r="K78" s="82">
        <f t="shared" si="7"/>
        <v>0</v>
      </c>
      <c r="L78" s="112">
        <f t="shared" si="47"/>
        <v>0</v>
      </c>
      <c r="M78" s="93"/>
      <c r="N78" s="93"/>
      <c r="O78" s="84">
        <f t="shared" si="48"/>
        <v>0</v>
      </c>
      <c r="P78" s="85">
        <f t="shared" si="49"/>
        <v>0</v>
      </c>
      <c r="Q78" s="85">
        <f t="shared" si="50"/>
        <v>0</v>
      </c>
      <c r="R78" s="86">
        <f t="shared" si="51"/>
        <v>0</v>
      </c>
      <c r="S78" s="86">
        <f t="shared" si="52"/>
        <v>0</v>
      </c>
      <c r="T78" s="87"/>
      <c r="U78" s="87"/>
      <c r="V78" s="87"/>
      <c r="W78" s="87"/>
      <c r="X78" s="87"/>
      <c r="Y78" s="88"/>
      <c r="Z78" s="5"/>
    </row>
    <row r="79" spans="1:26" ht="12.75">
      <c r="A79" s="483"/>
      <c r="B79" s="116"/>
      <c r="C79" s="77"/>
      <c r="D79" s="78"/>
      <c r="E79" s="79"/>
      <c r="F79" s="77"/>
      <c r="G79" s="77"/>
      <c r="H79" s="91"/>
      <c r="I79" s="92"/>
      <c r="J79" s="92"/>
      <c r="K79" s="82">
        <f t="shared" si="7"/>
        <v>0</v>
      </c>
      <c r="L79" s="112">
        <f t="shared" si="47"/>
        <v>0</v>
      </c>
      <c r="M79" s="93"/>
      <c r="N79" s="93"/>
      <c r="O79" s="84">
        <f t="shared" si="48"/>
        <v>0</v>
      </c>
      <c r="P79" s="85">
        <f t="shared" si="49"/>
        <v>0</v>
      </c>
      <c r="Q79" s="85">
        <f t="shared" si="50"/>
        <v>0</v>
      </c>
      <c r="R79" s="86">
        <f t="shared" si="51"/>
        <v>0</v>
      </c>
      <c r="S79" s="86">
        <f t="shared" si="52"/>
        <v>0</v>
      </c>
      <c r="T79" s="87"/>
      <c r="U79" s="87"/>
      <c r="V79" s="87"/>
      <c r="W79" s="87"/>
      <c r="X79" s="87"/>
      <c r="Y79" s="88"/>
      <c r="Z79" s="5"/>
    </row>
    <row r="80" spans="1:26" ht="12.75">
      <c r="A80" s="483"/>
      <c r="B80" s="116"/>
      <c r="C80" s="77"/>
      <c r="D80" s="78"/>
      <c r="E80" s="79"/>
      <c r="F80" s="77"/>
      <c r="G80" s="77"/>
      <c r="H80" s="91"/>
      <c r="I80" s="92"/>
      <c r="J80" s="92"/>
      <c r="K80" s="82">
        <f t="shared" si="7"/>
        <v>0</v>
      </c>
      <c r="L80" s="112">
        <f t="shared" si="47"/>
        <v>0</v>
      </c>
      <c r="M80" s="93"/>
      <c r="N80" s="93"/>
      <c r="O80" s="84">
        <f t="shared" si="48"/>
        <v>0</v>
      </c>
      <c r="P80" s="85">
        <f t="shared" si="49"/>
        <v>0</v>
      </c>
      <c r="Q80" s="85">
        <f t="shared" si="50"/>
        <v>0</v>
      </c>
      <c r="R80" s="86">
        <f t="shared" si="51"/>
        <v>0</v>
      </c>
      <c r="S80" s="86">
        <f t="shared" si="52"/>
        <v>0</v>
      </c>
      <c r="T80" s="87"/>
      <c r="U80" s="87"/>
      <c r="V80" s="87"/>
      <c r="W80" s="87"/>
      <c r="X80" s="87"/>
      <c r="Y80" s="88"/>
      <c r="Z80" s="5"/>
    </row>
    <row r="81" spans="1:26" ht="12.75">
      <c r="A81" s="483"/>
      <c r="B81" s="116"/>
      <c r="C81" s="77"/>
      <c r="D81" s="78"/>
      <c r="E81" s="79"/>
      <c r="F81" s="77"/>
      <c r="G81" s="77"/>
      <c r="H81" s="91"/>
      <c r="I81" s="92"/>
      <c r="J81" s="92"/>
      <c r="K81" s="82">
        <f t="shared" si="7"/>
        <v>0</v>
      </c>
      <c r="L81" s="112">
        <f t="shared" si="47"/>
        <v>0</v>
      </c>
      <c r="M81" s="93"/>
      <c r="N81" s="93"/>
      <c r="O81" s="84">
        <f t="shared" si="48"/>
        <v>0</v>
      </c>
      <c r="P81" s="85">
        <f t="shared" si="49"/>
        <v>0</v>
      </c>
      <c r="Q81" s="85">
        <f t="shared" si="50"/>
        <v>0</v>
      </c>
      <c r="R81" s="86">
        <f t="shared" si="51"/>
        <v>0</v>
      </c>
      <c r="S81" s="86">
        <f t="shared" si="52"/>
        <v>0</v>
      </c>
      <c r="T81" s="87"/>
      <c r="U81" s="87"/>
      <c r="V81" s="87"/>
      <c r="W81" s="87"/>
      <c r="X81" s="87"/>
      <c r="Y81" s="88"/>
      <c r="Z81" s="5"/>
    </row>
    <row r="82" spans="1:26" ht="12.75">
      <c r="A82" s="483"/>
      <c r="B82" s="117"/>
      <c r="C82" s="96"/>
      <c r="D82" s="97"/>
      <c r="E82" s="98"/>
      <c r="F82" s="96"/>
      <c r="G82" s="96"/>
      <c r="H82" s="99"/>
      <c r="I82" s="100"/>
      <c r="J82" s="100"/>
      <c r="K82" s="101">
        <f t="shared" si="7"/>
        <v>0</v>
      </c>
      <c r="L82" s="172">
        <f t="shared" si="47"/>
        <v>0</v>
      </c>
      <c r="M82" s="93"/>
      <c r="N82" s="93"/>
      <c r="O82" s="84">
        <f t="shared" si="48"/>
        <v>0</v>
      </c>
      <c r="P82" s="85">
        <f t="shared" si="49"/>
        <v>0</v>
      </c>
      <c r="Q82" s="85">
        <f t="shared" si="50"/>
        <v>0</v>
      </c>
      <c r="R82" s="86">
        <f t="shared" si="51"/>
        <v>0</v>
      </c>
      <c r="S82" s="86">
        <f t="shared" si="52"/>
        <v>0</v>
      </c>
      <c r="T82" s="87"/>
      <c r="U82" s="87"/>
      <c r="V82" s="87"/>
      <c r="W82" s="87"/>
      <c r="X82" s="87"/>
      <c r="Y82" s="88"/>
      <c r="Z82" s="5"/>
    </row>
    <row r="83" spans="1:26" ht="13.5" thickBot="1">
      <c r="A83" s="484"/>
      <c r="B83" s="170"/>
      <c r="C83" s="170"/>
      <c r="D83" s="170"/>
      <c r="E83" s="170"/>
      <c r="F83" s="170"/>
      <c r="G83" s="170"/>
      <c r="H83" s="171"/>
      <c r="I83" s="173"/>
      <c r="J83" s="173"/>
      <c r="K83" s="101">
        <f t="shared" si="7"/>
        <v>0</v>
      </c>
      <c r="L83" s="172">
        <f t="shared" si="47"/>
        <v>0</v>
      </c>
      <c r="M83" s="174"/>
      <c r="N83" s="175"/>
      <c r="O83" s="84">
        <f t="shared" si="48"/>
        <v>0</v>
      </c>
      <c r="P83" s="167"/>
      <c r="Q83" s="167"/>
      <c r="R83" s="168"/>
      <c r="S83" s="168"/>
      <c r="T83" s="169"/>
      <c r="U83" s="169"/>
      <c r="V83" s="169"/>
      <c r="W83" s="169"/>
      <c r="X83" s="169"/>
      <c r="Y83" s="169"/>
      <c r="Z83" s="5"/>
    </row>
    <row r="84" spans="1:26" ht="13.5" thickBot="1">
      <c r="A84" s="485"/>
      <c r="B84" s="477" t="s">
        <v>73</v>
      </c>
      <c r="C84" s="478"/>
      <c r="D84" s="478"/>
      <c r="E84" s="478"/>
      <c r="F84" s="478"/>
      <c r="G84" s="478"/>
      <c r="H84" s="479"/>
      <c r="I84" s="102">
        <f aca="true" t="shared" si="53" ref="I84:O84">SUM(I77:I83)</f>
        <v>0</v>
      </c>
      <c r="J84" s="102"/>
      <c r="K84" s="103">
        <f t="shared" si="53"/>
        <v>0</v>
      </c>
      <c r="L84" s="103">
        <f t="shared" si="53"/>
        <v>0</v>
      </c>
      <c r="M84" s="104">
        <f t="shared" si="53"/>
        <v>0</v>
      </c>
      <c r="N84" s="105">
        <f t="shared" si="53"/>
        <v>0</v>
      </c>
      <c r="O84" s="105">
        <f t="shared" si="53"/>
        <v>0</v>
      </c>
      <c r="P84" s="85"/>
      <c r="Q84" s="85"/>
      <c r="R84" s="86"/>
      <c r="S84" s="86"/>
      <c r="T84" s="106" t="s">
        <v>8</v>
      </c>
      <c r="U84" s="106" t="s">
        <v>8</v>
      </c>
      <c r="V84" s="106" t="s">
        <v>8</v>
      </c>
      <c r="W84" s="106" t="s">
        <v>8</v>
      </c>
      <c r="X84" s="106" t="s">
        <v>8</v>
      </c>
      <c r="Y84" s="106" t="s">
        <v>8</v>
      </c>
      <c r="Z84" s="5"/>
    </row>
    <row r="85" spans="1:26" s="44" customFormat="1" ht="13.5" thickBot="1">
      <c r="A85" s="434"/>
      <c r="B85" s="435"/>
      <c r="C85" s="435"/>
      <c r="D85" s="435"/>
      <c r="E85" s="435"/>
      <c r="F85" s="435"/>
      <c r="G85" s="435"/>
      <c r="H85" s="436"/>
      <c r="I85" s="146" t="s">
        <v>35</v>
      </c>
      <c r="J85" s="146"/>
      <c r="K85" s="146" t="s">
        <v>36</v>
      </c>
      <c r="L85" s="166" t="s">
        <v>37</v>
      </c>
      <c r="M85" s="414" t="s">
        <v>34</v>
      </c>
      <c r="N85" s="414"/>
      <c r="O85" s="415"/>
      <c r="P85" s="118"/>
      <c r="Q85" s="118"/>
      <c r="R85" s="119"/>
      <c r="S85" s="119"/>
      <c r="T85" s="120" t="s">
        <v>8</v>
      </c>
      <c r="U85" s="120" t="s">
        <v>8</v>
      </c>
      <c r="V85" s="120" t="s">
        <v>8</v>
      </c>
      <c r="W85" s="120" t="s">
        <v>8</v>
      </c>
      <c r="X85" s="120" t="s">
        <v>8</v>
      </c>
      <c r="Y85" s="120" t="s">
        <v>8</v>
      </c>
      <c r="Z85" s="43"/>
    </row>
    <row r="86" spans="1:26" ht="13.5" thickBot="1">
      <c r="A86" s="121"/>
      <c r="B86" s="445" t="s">
        <v>75</v>
      </c>
      <c r="C86" s="446"/>
      <c r="D86" s="446"/>
      <c r="E86" s="446"/>
      <c r="F86" s="446"/>
      <c r="G86" s="446"/>
      <c r="H86" s="141"/>
      <c r="I86" s="144">
        <f aca="true" t="shared" si="54" ref="I86:O86">I20+I28+I36+I44+I52+I60+I84</f>
        <v>0</v>
      </c>
      <c r="J86" s="144">
        <f t="shared" si="54"/>
        <v>0</v>
      </c>
      <c r="K86" s="145">
        <f t="shared" si="54"/>
        <v>0</v>
      </c>
      <c r="L86" s="145">
        <f t="shared" si="54"/>
        <v>0</v>
      </c>
      <c r="M86" s="122">
        <f t="shared" si="54"/>
        <v>0</v>
      </c>
      <c r="N86" s="123">
        <f t="shared" si="54"/>
        <v>0</v>
      </c>
      <c r="O86" s="123">
        <f t="shared" si="54"/>
        <v>0</v>
      </c>
      <c r="P86" s="124">
        <f>SUM(P13:P84)</f>
        <v>0</v>
      </c>
      <c r="Q86" s="124">
        <f>SUM(Q13:Q83)</f>
        <v>0</v>
      </c>
      <c r="R86" s="124">
        <f>SUM(R13:R83)</f>
        <v>0</v>
      </c>
      <c r="S86" s="124">
        <f>SUM(S13:S83)</f>
        <v>0</v>
      </c>
      <c r="T86" s="125">
        <f aca="true" t="shared" si="55" ref="T86:Y86">SUM(T13:T85)</f>
        <v>0</v>
      </c>
      <c r="U86" s="126">
        <f t="shared" si="55"/>
        <v>0</v>
      </c>
      <c r="V86" s="126">
        <f t="shared" si="55"/>
        <v>0</v>
      </c>
      <c r="W86" s="126">
        <f t="shared" si="55"/>
        <v>0</v>
      </c>
      <c r="X86" s="126">
        <f t="shared" si="55"/>
        <v>0</v>
      </c>
      <c r="Y86" s="126">
        <f t="shared" si="55"/>
        <v>0</v>
      </c>
      <c r="Z86" s="5"/>
    </row>
    <row r="87" spans="1:26" s="25" customFormat="1" ht="13.5" thickBot="1">
      <c r="A87" s="127"/>
      <c r="B87" s="58"/>
      <c r="C87" s="58"/>
      <c r="D87" s="58"/>
      <c r="E87" s="58"/>
      <c r="F87" s="58"/>
      <c r="G87" s="58"/>
      <c r="H87" s="58"/>
      <c r="I87" s="128"/>
      <c r="J87" s="128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129"/>
      <c r="V87" s="129"/>
      <c r="W87" s="129"/>
      <c r="X87" s="129"/>
      <c r="Y87" s="129"/>
      <c r="Z87" s="26"/>
    </row>
    <row r="88" spans="1:26" s="23" customFormat="1" ht="15">
      <c r="A88" s="130"/>
      <c r="B88" s="130"/>
      <c r="C88" s="131"/>
      <c r="D88" s="132"/>
      <c r="E88" s="132"/>
      <c r="F88" s="131"/>
      <c r="G88" s="131"/>
      <c r="H88" s="133"/>
      <c r="I88" s="423" t="s">
        <v>81</v>
      </c>
      <c r="J88" s="424"/>
      <c r="K88" s="425"/>
      <c r="L88" s="425"/>
      <c r="M88" s="425"/>
      <c r="N88" s="426"/>
      <c r="O88" s="417">
        <f>L86+O86</f>
        <v>0</v>
      </c>
      <c r="P88" s="418"/>
      <c r="Q88" s="418"/>
      <c r="R88" s="418"/>
      <c r="S88" s="418"/>
      <c r="T88" s="419"/>
      <c r="U88" s="133"/>
      <c r="V88" s="133"/>
      <c r="W88" s="133"/>
      <c r="X88" s="133"/>
      <c r="Y88" s="134"/>
      <c r="Z88" s="45"/>
    </row>
    <row r="89" spans="1:26" ht="15.75" thickBot="1">
      <c r="A89" s="48"/>
      <c r="B89" s="48"/>
      <c r="C89" s="135"/>
      <c r="D89" s="136"/>
      <c r="E89" s="136"/>
      <c r="F89" s="135"/>
      <c r="G89" s="135"/>
      <c r="H89" s="137"/>
      <c r="I89" s="427" t="s">
        <v>82</v>
      </c>
      <c r="J89" s="428"/>
      <c r="K89" s="429"/>
      <c r="L89" s="429"/>
      <c r="M89" s="429"/>
      <c r="N89" s="430"/>
      <c r="O89" s="420">
        <f>I86+M86</f>
        <v>0</v>
      </c>
      <c r="P89" s="421"/>
      <c r="Q89" s="421"/>
      <c r="R89" s="421"/>
      <c r="S89" s="421"/>
      <c r="T89" s="422"/>
      <c r="U89" s="137"/>
      <c r="V89" s="137"/>
      <c r="W89" s="137"/>
      <c r="X89" s="137"/>
      <c r="Y89" s="137"/>
      <c r="Z89" s="5"/>
    </row>
    <row r="90" spans="1:26" s="25" customFormat="1" ht="15.75" thickBot="1">
      <c r="A90" s="138"/>
      <c r="B90" s="138"/>
      <c r="C90" s="131"/>
      <c r="D90" s="132"/>
      <c r="E90" s="132"/>
      <c r="F90" s="131"/>
      <c r="G90" s="131"/>
      <c r="H90" s="133"/>
      <c r="I90" s="139"/>
      <c r="J90" s="139"/>
      <c r="K90" s="139"/>
      <c r="L90" s="139"/>
      <c r="M90" s="139"/>
      <c r="N90" s="139"/>
      <c r="O90" s="140"/>
      <c r="P90" s="140"/>
      <c r="Q90" s="140"/>
      <c r="R90" s="140"/>
      <c r="S90" s="140"/>
      <c r="T90" s="140"/>
      <c r="U90" s="133"/>
      <c r="V90" s="133"/>
      <c r="W90" s="133"/>
      <c r="X90" s="133"/>
      <c r="Y90" s="133"/>
      <c r="Z90" s="26"/>
    </row>
    <row r="91" spans="1:26" ht="13.5" thickBot="1">
      <c r="A91" s="48"/>
      <c r="B91" s="48"/>
      <c r="C91" s="135"/>
      <c r="D91" s="136"/>
      <c r="E91" s="136"/>
      <c r="F91" s="135"/>
      <c r="G91" s="135"/>
      <c r="H91" s="137"/>
      <c r="I91" s="139"/>
      <c r="J91" s="139"/>
      <c r="K91" s="139"/>
      <c r="L91" s="139"/>
      <c r="M91" s="139"/>
      <c r="N91" s="139"/>
      <c r="O91" s="451" t="s">
        <v>42</v>
      </c>
      <c r="P91" s="452"/>
      <c r="Q91" s="452"/>
      <c r="R91" s="452"/>
      <c r="S91" s="452"/>
      <c r="T91" s="453"/>
      <c r="U91" s="458" t="s">
        <v>43</v>
      </c>
      <c r="V91" s="459"/>
      <c r="W91" s="460"/>
      <c r="X91" s="137"/>
      <c r="Y91" s="137"/>
      <c r="Z91" s="5"/>
    </row>
    <row r="92" spans="1:26" ht="15">
      <c r="A92" s="48"/>
      <c r="B92" s="48"/>
      <c r="C92" s="135"/>
      <c r="D92" s="136"/>
      <c r="E92" s="136"/>
      <c r="F92" s="135"/>
      <c r="G92" s="135"/>
      <c r="H92" s="137"/>
      <c r="I92" s="437" t="s">
        <v>79</v>
      </c>
      <c r="J92" s="438"/>
      <c r="K92" s="439"/>
      <c r="L92" s="439"/>
      <c r="M92" s="439"/>
      <c r="N92" s="440"/>
      <c r="O92" s="431">
        <f>P86</f>
        <v>0</v>
      </c>
      <c r="P92" s="432"/>
      <c r="Q92" s="432"/>
      <c r="R92" s="432"/>
      <c r="S92" s="432"/>
      <c r="T92" s="433"/>
      <c r="U92" s="431">
        <f>R86</f>
        <v>0</v>
      </c>
      <c r="V92" s="454"/>
      <c r="W92" s="455"/>
      <c r="X92" s="137"/>
      <c r="Y92" s="137"/>
      <c r="Z92" s="5"/>
    </row>
    <row r="93" spans="1:26" ht="15.75" thickBot="1">
      <c r="A93" s="48"/>
      <c r="B93" s="48"/>
      <c r="C93" s="135"/>
      <c r="D93" s="136"/>
      <c r="E93" s="136"/>
      <c r="F93" s="135"/>
      <c r="G93" s="135"/>
      <c r="H93" s="137"/>
      <c r="I93" s="441" t="s">
        <v>80</v>
      </c>
      <c r="J93" s="442"/>
      <c r="K93" s="443"/>
      <c r="L93" s="443"/>
      <c r="M93" s="443"/>
      <c r="N93" s="444"/>
      <c r="O93" s="448">
        <f>Q86</f>
        <v>0</v>
      </c>
      <c r="P93" s="449"/>
      <c r="Q93" s="449"/>
      <c r="R93" s="449"/>
      <c r="S93" s="449"/>
      <c r="T93" s="450"/>
      <c r="U93" s="448">
        <f>S86</f>
        <v>0</v>
      </c>
      <c r="V93" s="456"/>
      <c r="W93" s="457"/>
      <c r="X93" s="137"/>
      <c r="Y93" s="137"/>
      <c r="Z93" s="5"/>
    </row>
    <row r="94" spans="3:26" ht="12.75">
      <c r="C94" s="7"/>
      <c r="D94" s="8"/>
      <c r="E94" s="8"/>
      <c r="F94" s="7"/>
      <c r="G94" s="7"/>
      <c r="H94" s="6"/>
      <c r="I94" s="8"/>
      <c r="J94" s="8"/>
      <c r="K94" s="9"/>
      <c r="L94" s="9"/>
      <c r="M94" s="10"/>
      <c r="N94" s="9"/>
      <c r="O94" s="9"/>
      <c r="P94" s="9"/>
      <c r="Q94" s="9"/>
      <c r="R94" s="9"/>
      <c r="S94" s="9"/>
      <c r="T94" s="6"/>
      <c r="U94" s="6"/>
      <c r="V94" s="6"/>
      <c r="W94" s="6"/>
      <c r="X94" s="6"/>
      <c r="Y94" s="6"/>
      <c r="Z94" s="5"/>
    </row>
    <row r="95" spans="1:26" ht="12.75" customHeight="1">
      <c r="A95" s="447" t="s">
        <v>55</v>
      </c>
      <c r="B95" s="447"/>
      <c r="C95" s="447"/>
      <c r="D95" s="447"/>
      <c r="L95" s="24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2"/>
      <c r="Y95" s="12"/>
      <c r="Z95" s="5"/>
    </row>
    <row r="96" spans="1:26" ht="12.75">
      <c r="A96" s="403" t="s">
        <v>26</v>
      </c>
      <c r="B96" s="403"/>
      <c r="C96" s="403"/>
      <c r="D96" s="403"/>
      <c r="E96" s="403" t="s">
        <v>22</v>
      </c>
      <c r="F96" s="403"/>
      <c r="G96" s="403"/>
      <c r="H96" s="27" t="s">
        <v>23</v>
      </c>
      <c r="I96" s="403" t="s">
        <v>24</v>
      </c>
      <c r="J96" s="403"/>
      <c r="K96" s="403"/>
      <c r="L96" s="403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5"/>
    </row>
    <row r="97" spans="1:26" ht="13.5" thickBot="1">
      <c r="A97" s="397"/>
      <c r="B97" s="398"/>
      <c r="C97" s="398"/>
      <c r="D97" s="399"/>
      <c r="E97" s="397"/>
      <c r="F97" s="398"/>
      <c r="G97" s="399"/>
      <c r="H97" s="405"/>
      <c r="I97" s="397"/>
      <c r="J97" s="398"/>
      <c r="K97" s="398"/>
      <c r="L97" s="399"/>
      <c r="M97" s="13"/>
      <c r="N97" s="13"/>
      <c r="O97" s="13"/>
      <c r="P97" s="13"/>
      <c r="Q97" s="13"/>
      <c r="R97" s="13"/>
      <c r="S97" s="13"/>
      <c r="T97" s="14"/>
      <c r="U97" s="14"/>
      <c r="V97" s="15"/>
      <c r="W97" s="16"/>
      <c r="X97" s="17"/>
      <c r="Y97" s="17"/>
      <c r="Z97" s="5"/>
    </row>
    <row r="98" spans="1:26" ht="31.5" customHeight="1" thickBot="1">
      <c r="A98" s="400"/>
      <c r="B98" s="401"/>
      <c r="C98" s="401"/>
      <c r="D98" s="402"/>
      <c r="E98" s="400"/>
      <c r="F98" s="401"/>
      <c r="G98" s="402"/>
      <c r="H98" s="406"/>
      <c r="I98" s="400"/>
      <c r="J98" s="401"/>
      <c r="K98" s="401"/>
      <c r="L98" s="402"/>
      <c r="M98" s="13"/>
      <c r="T98" s="13"/>
      <c r="U98" s="469" t="s">
        <v>49</v>
      </c>
      <c r="V98" s="470"/>
      <c r="W98" s="461" t="s">
        <v>50</v>
      </c>
      <c r="X98" s="462"/>
      <c r="Y98" s="162"/>
      <c r="Z98" s="158" t="s">
        <v>4</v>
      </c>
    </row>
    <row r="99" spans="12:26" ht="12.75">
      <c r="L99" s="7"/>
      <c r="M99" s="10"/>
      <c r="T99" s="155" t="s">
        <v>51</v>
      </c>
      <c r="U99" s="471"/>
      <c r="V99" s="472"/>
      <c r="W99" s="463"/>
      <c r="X99" s="464"/>
      <c r="Y99" s="163"/>
      <c r="Z99" s="159"/>
    </row>
    <row r="100" spans="1:26" ht="12.75">
      <c r="A100" s="408" t="s">
        <v>78</v>
      </c>
      <c r="B100" s="408"/>
      <c r="C100" s="408"/>
      <c r="D100" s="408"/>
      <c r="E100" s="408"/>
      <c r="F100" s="408"/>
      <c r="G100" s="408"/>
      <c r="H100" s="19"/>
      <c r="I100" s="18"/>
      <c r="J100" s="18"/>
      <c r="K100" s="20"/>
      <c r="L100" s="20"/>
      <c r="M100" s="21"/>
      <c r="T100" s="156" t="s">
        <v>48</v>
      </c>
      <c r="U100" s="473"/>
      <c r="V100" s="474"/>
      <c r="W100" s="465"/>
      <c r="X100" s="466"/>
      <c r="Y100" s="163"/>
      <c r="Z100" s="160"/>
    </row>
    <row r="101" spans="1:26" ht="13.5" thickBot="1">
      <c r="A101" s="403" t="s">
        <v>25</v>
      </c>
      <c r="B101" s="403"/>
      <c r="C101" s="403"/>
      <c r="D101" s="403"/>
      <c r="E101" s="403"/>
      <c r="F101" s="403"/>
      <c r="G101" s="403"/>
      <c r="H101" s="41" t="s">
        <v>23</v>
      </c>
      <c r="I101" s="409" t="s">
        <v>24</v>
      </c>
      <c r="J101" s="409"/>
      <c r="K101" s="409"/>
      <c r="L101" s="409"/>
      <c r="M101" s="21"/>
      <c r="T101" s="157" t="s">
        <v>52</v>
      </c>
      <c r="U101" s="475"/>
      <c r="V101" s="476"/>
      <c r="W101" s="467"/>
      <c r="X101" s="468"/>
      <c r="Y101" s="163"/>
      <c r="Z101" s="161"/>
    </row>
    <row r="102" spans="1:26" ht="12.75">
      <c r="A102" s="404"/>
      <c r="B102" s="404"/>
      <c r="C102" s="404"/>
      <c r="D102" s="404"/>
      <c r="E102" s="404"/>
      <c r="F102" s="404"/>
      <c r="G102" s="404"/>
      <c r="H102" s="405"/>
      <c r="I102" s="409"/>
      <c r="J102" s="409"/>
      <c r="K102" s="409"/>
      <c r="L102" s="409"/>
      <c r="M102" s="21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164"/>
      <c r="Z102" s="5"/>
    </row>
    <row r="103" spans="1:26" ht="12.75">
      <c r="A103" s="404"/>
      <c r="B103" s="404"/>
      <c r="C103" s="404"/>
      <c r="D103" s="404"/>
      <c r="E103" s="404"/>
      <c r="F103" s="404"/>
      <c r="G103" s="404"/>
      <c r="H103" s="406"/>
      <c r="I103" s="409"/>
      <c r="J103" s="409"/>
      <c r="K103" s="409"/>
      <c r="L103" s="409"/>
      <c r="M103" s="21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5"/>
    </row>
    <row r="104" spans="1:25" ht="12.75">
      <c r="A104" s="410" t="s">
        <v>27</v>
      </c>
      <c r="B104" s="411"/>
      <c r="C104" s="411"/>
      <c r="D104" s="411"/>
      <c r="E104" s="411"/>
      <c r="F104" s="411"/>
      <c r="G104" s="412"/>
      <c r="H104" s="42" t="s">
        <v>23</v>
      </c>
      <c r="I104" s="413" t="s">
        <v>24</v>
      </c>
      <c r="J104" s="413"/>
      <c r="K104" s="413"/>
      <c r="L104" s="413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</row>
    <row r="105" spans="1:25" ht="12.75">
      <c r="A105" s="404"/>
      <c r="B105" s="404"/>
      <c r="C105" s="404"/>
      <c r="D105" s="404"/>
      <c r="E105" s="404"/>
      <c r="F105" s="404"/>
      <c r="G105" s="404"/>
      <c r="H105" s="405"/>
      <c r="I105" s="407"/>
      <c r="J105" s="407"/>
      <c r="K105" s="407"/>
      <c r="L105" s="407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</row>
    <row r="106" spans="1:25" ht="27.75" customHeight="1">
      <c r="A106" s="404"/>
      <c r="B106" s="404"/>
      <c r="C106" s="404"/>
      <c r="D106" s="404"/>
      <c r="E106" s="404"/>
      <c r="F106" s="404"/>
      <c r="G106" s="404"/>
      <c r="H106" s="406"/>
      <c r="I106" s="407"/>
      <c r="J106" s="407"/>
      <c r="K106" s="407"/>
      <c r="L106" s="407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</row>
    <row r="107" spans="3:25" ht="12.75">
      <c r="C107" s="29"/>
      <c r="D107" s="28"/>
      <c r="E107" s="31"/>
      <c r="F107" s="32"/>
      <c r="G107" s="33"/>
      <c r="H107" s="33"/>
      <c r="I107" s="34"/>
      <c r="J107" s="34"/>
      <c r="K107" s="31"/>
      <c r="L107" s="17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</row>
    <row r="108" spans="3:25" ht="12.75">
      <c r="C108" s="29"/>
      <c r="D108" s="37"/>
      <c r="E108" s="37"/>
      <c r="F108" s="38"/>
      <c r="G108" s="30"/>
      <c r="H108" s="38"/>
      <c r="I108" s="38"/>
      <c r="J108" s="38"/>
      <c r="K108" s="38"/>
      <c r="L108" s="38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</row>
    <row r="109" spans="3:12" ht="12.75">
      <c r="C109" s="35"/>
      <c r="D109" s="37"/>
      <c r="E109" s="37"/>
      <c r="F109" s="38"/>
      <c r="G109" s="30"/>
      <c r="H109" s="38"/>
      <c r="I109" s="38"/>
      <c r="J109" s="38"/>
      <c r="K109" s="38"/>
      <c r="L109" s="38"/>
    </row>
    <row r="110" spans="3:12" ht="12.75">
      <c r="C110" s="35"/>
      <c r="D110" s="39"/>
      <c r="E110" s="40"/>
      <c r="F110" s="28"/>
      <c r="G110" s="36"/>
      <c r="H110" s="30"/>
      <c r="I110" s="30"/>
      <c r="J110" s="30"/>
      <c r="K110" s="30"/>
      <c r="L110" s="30"/>
    </row>
    <row r="111" spans="3:12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</sheetData>
  <sheetProtection/>
  <autoFilter ref="I11:J12"/>
  <mergeCells count="86">
    <mergeCell ref="B84:H84"/>
    <mergeCell ref="J11:J12"/>
    <mergeCell ref="B68:G68"/>
    <mergeCell ref="A61:A68"/>
    <mergeCell ref="A69:A76"/>
    <mergeCell ref="B76:G76"/>
    <mergeCell ref="B36:G36"/>
    <mergeCell ref="B60:G60"/>
    <mergeCell ref="B44:G44"/>
    <mergeCell ref="A77:A84"/>
    <mergeCell ref="U98:V98"/>
    <mergeCell ref="U99:V99"/>
    <mergeCell ref="U100:V100"/>
    <mergeCell ref="U101:V101"/>
    <mergeCell ref="W98:X98"/>
    <mergeCell ref="W99:X99"/>
    <mergeCell ref="W100:X100"/>
    <mergeCell ref="W101:X101"/>
    <mergeCell ref="O93:T93"/>
    <mergeCell ref="O91:T91"/>
    <mergeCell ref="U92:W92"/>
    <mergeCell ref="U93:W93"/>
    <mergeCell ref="U91:W91"/>
    <mergeCell ref="I96:L96"/>
    <mergeCell ref="I92:N92"/>
    <mergeCell ref="I93:N93"/>
    <mergeCell ref="B86:G86"/>
    <mergeCell ref="A95:D95"/>
    <mergeCell ref="A96:D96"/>
    <mergeCell ref="E96:G96"/>
    <mergeCell ref="H97:H98"/>
    <mergeCell ref="I97:L98"/>
    <mergeCell ref="M85:O85"/>
    <mergeCell ref="K87:T87"/>
    <mergeCell ref="O88:T88"/>
    <mergeCell ref="O89:T89"/>
    <mergeCell ref="I88:N88"/>
    <mergeCell ref="I89:N89"/>
    <mergeCell ref="O92:T92"/>
    <mergeCell ref="A85:H85"/>
    <mergeCell ref="A105:G106"/>
    <mergeCell ref="H105:H106"/>
    <mergeCell ref="I105:L106"/>
    <mergeCell ref="A100:G100"/>
    <mergeCell ref="H102:H103"/>
    <mergeCell ref="I101:L101"/>
    <mergeCell ref="I102:L103"/>
    <mergeCell ref="A104:G104"/>
    <mergeCell ref="I104:L104"/>
    <mergeCell ref="A97:D98"/>
    <mergeCell ref="E97:G98"/>
    <mergeCell ref="A101:G101"/>
    <mergeCell ref="A102:G103"/>
    <mergeCell ref="I5:Y5"/>
    <mergeCell ref="I6:Y6"/>
    <mergeCell ref="A5:D5"/>
    <mergeCell ref="A6:D6"/>
    <mergeCell ref="F5:H5"/>
    <mergeCell ref="F6:H6"/>
    <mergeCell ref="I7:Y7"/>
    <mergeCell ref="M10:O10"/>
    <mergeCell ref="M11:O11"/>
    <mergeCell ref="I11:I12"/>
    <mergeCell ref="K11:K12"/>
    <mergeCell ref="B10:L10"/>
    <mergeCell ref="H11:H12"/>
    <mergeCell ref="A7:D7"/>
    <mergeCell ref="F7:H7"/>
    <mergeCell ref="L11:L12"/>
    <mergeCell ref="T11:Y11"/>
    <mergeCell ref="T10:Y10"/>
    <mergeCell ref="B52:G52"/>
    <mergeCell ref="A21:A28"/>
    <mergeCell ref="A37:A44"/>
    <mergeCell ref="F11:F12"/>
    <mergeCell ref="D11:E11"/>
    <mergeCell ref="B20:G20"/>
    <mergeCell ref="G11:G12"/>
    <mergeCell ref="C11:C12"/>
    <mergeCell ref="A45:A52"/>
    <mergeCell ref="A53:A60"/>
    <mergeCell ref="B28:G28"/>
    <mergeCell ref="B11:B12"/>
    <mergeCell ref="A11:A12"/>
    <mergeCell ref="A13:A20"/>
    <mergeCell ref="A29:A36"/>
  </mergeCells>
  <dataValidations count="1">
    <dataValidation type="list" allowBlank="1" showInputMessage="1" showErrorMessage="1" sqref="H13:H19 H21:H27 H29:H35 H37:H43 H45:H51 H53:H59 H77:H82 H61:H67 H69:H75">
      <formula1>$Z$3:$Z$5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53" r:id="rId4"/>
  <headerFooter alignWithMargins="0">
    <oddHeader>&amp;LIntegrovaný operační program&amp;RSoupiska faktur k monitrovací zprávě/hlášení 
</oddHeader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2"/>
  <sheetViews>
    <sheetView tabSelected="1" zoomScalePageLayoutView="0" workbookViewId="0" topLeftCell="A1">
      <pane ySplit="10" topLeftCell="BM11" activePane="bottomLeft" state="frozen"/>
      <selection pane="topLeft" activeCell="M65" sqref="M65"/>
      <selection pane="bottomLeft" activeCell="T18" sqref="T18"/>
    </sheetView>
  </sheetViews>
  <sheetFormatPr defaultColWidth="9.140625" defaultRowHeight="12.75"/>
  <cols>
    <col min="1" max="1" width="4.7109375" style="181" customWidth="1"/>
    <col min="2" max="2" width="8.28125" style="181" customWidth="1"/>
    <col min="3" max="3" width="15.421875" style="181" customWidth="1"/>
    <col min="4" max="4" width="17.7109375" style="181" customWidth="1"/>
    <col min="5" max="5" width="14.57421875" style="181" customWidth="1"/>
    <col min="6" max="6" width="9.00390625" style="285" customWidth="1"/>
    <col min="7" max="7" width="6.421875" style="181" customWidth="1"/>
    <col min="8" max="8" width="6.140625" style="181" customWidth="1"/>
    <col min="9" max="9" width="9.28125" style="188" customWidth="1"/>
    <col min="10" max="10" width="14.57421875" style="181" customWidth="1"/>
    <col min="11" max="12" width="11.7109375" style="181" customWidth="1"/>
    <col min="13" max="14" width="8.57421875" style="181" customWidth="1"/>
    <col min="15" max="18" width="12.7109375" style="181" customWidth="1"/>
    <col min="19" max="19" width="12.421875" style="181" customWidth="1"/>
    <col min="20" max="21" width="11.7109375" style="181" customWidth="1"/>
    <col min="22" max="28" width="9.140625" style="181" customWidth="1"/>
    <col min="29" max="32" width="10.140625" style="181" customWidth="1"/>
    <col min="33" max="36" width="9.140625" style="181" customWidth="1"/>
    <col min="37" max="37" width="10.140625" style="181" customWidth="1"/>
    <col min="38" max="16384" width="9.140625" style="181" customWidth="1"/>
  </cols>
  <sheetData>
    <row r="1" spans="1:21" ht="14.25">
      <c r="A1" s="514" t="s">
        <v>77</v>
      </c>
      <c r="B1" s="515"/>
      <c r="C1" s="515"/>
      <c r="D1" s="535"/>
      <c r="E1" s="536"/>
      <c r="F1" s="536"/>
      <c r="G1" s="536"/>
      <c r="H1" s="537"/>
      <c r="I1" s="514" t="s">
        <v>30</v>
      </c>
      <c r="J1" s="515"/>
      <c r="K1" s="516"/>
      <c r="L1" s="520"/>
      <c r="M1" s="521"/>
      <c r="N1" s="521"/>
      <c r="O1" s="521"/>
      <c r="P1" s="521"/>
      <c r="Q1" s="521"/>
      <c r="R1" s="521"/>
      <c r="S1" s="522"/>
      <c r="T1" s="293"/>
      <c r="U1" s="293"/>
    </row>
    <row r="2" spans="1:21" ht="12.75">
      <c r="A2" s="514" t="s">
        <v>28</v>
      </c>
      <c r="B2" s="515"/>
      <c r="C2" s="515"/>
      <c r="D2" s="535"/>
      <c r="E2" s="536"/>
      <c r="F2" s="536"/>
      <c r="G2" s="536"/>
      <c r="H2" s="537"/>
      <c r="I2" s="514" t="s">
        <v>31</v>
      </c>
      <c r="J2" s="515"/>
      <c r="K2" s="516"/>
      <c r="L2" s="510"/>
      <c r="M2" s="510"/>
      <c r="N2" s="510"/>
      <c r="O2" s="510"/>
      <c r="P2" s="510"/>
      <c r="Q2" s="510"/>
      <c r="R2" s="510"/>
      <c r="S2" s="510"/>
      <c r="T2" s="293"/>
      <c r="U2" s="293"/>
    </row>
    <row r="3" spans="1:21" ht="14.25">
      <c r="A3" s="514" t="s">
        <v>29</v>
      </c>
      <c r="B3" s="515"/>
      <c r="C3" s="515"/>
      <c r="D3" s="535"/>
      <c r="E3" s="536"/>
      <c r="F3" s="536"/>
      <c r="G3" s="536"/>
      <c r="H3" s="537"/>
      <c r="I3" s="514" t="s">
        <v>32</v>
      </c>
      <c r="J3" s="515"/>
      <c r="K3" s="516"/>
      <c r="L3" s="520"/>
      <c r="M3" s="521"/>
      <c r="N3" s="521"/>
      <c r="O3" s="521"/>
      <c r="P3" s="521"/>
      <c r="Q3" s="521"/>
      <c r="R3" s="521"/>
      <c r="S3" s="522"/>
      <c r="T3" s="293"/>
      <c r="U3" s="293"/>
    </row>
    <row r="4" ht="9.75"/>
    <row r="5" spans="2:7" ht="12" customHeight="1">
      <c r="B5" s="531" t="s">
        <v>267</v>
      </c>
      <c r="C5" s="532"/>
      <c r="D5" s="348" t="s">
        <v>256</v>
      </c>
      <c r="E5" s="348" t="s">
        <v>255</v>
      </c>
      <c r="F5" s="529" t="s">
        <v>268</v>
      </c>
      <c r="G5" s="529"/>
    </row>
    <row r="6" spans="2:7" ht="12" customHeight="1">
      <c r="B6" s="533"/>
      <c r="C6" s="534"/>
      <c r="D6" s="348">
        <v>85</v>
      </c>
      <c r="E6" s="348">
        <v>15</v>
      </c>
      <c r="F6" s="530"/>
      <c r="G6" s="530"/>
    </row>
    <row r="7" ht="12" customHeight="1"/>
    <row r="8" ht="9.75"/>
    <row r="9" spans="1:40" ht="13.5" customHeight="1">
      <c r="A9" s="523" t="s">
        <v>249</v>
      </c>
      <c r="B9" s="524" t="s">
        <v>266</v>
      </c>
      <c r="C9" s="296" t="s">
        <v>213</v>
      </c>
      <c r="D9" s="179"/>
      <c r="E9" s="295" t="s">
        <v>245</v>
      </c>
      <c r="F9" s="526" t="s">
        <v>84</v>
      </c>
      <c r="G9" s="180" t="s">
        <v>85</v>
      </c>
      <c r="H9" s="180" t="s">
        <v>85</v>
      </c>
      <c r="I9" s="528" t="s">
        <v>86</v>
      </c>
      <c r="J9" s="508" t="s">
        <v>87</v>
      </c>
      <c r="K9" s="508" t="s">
        <v>88</v>
      </c>
      <c r="L9" s="508" t="s">
        <v>89</v>
      </c>
      <c r="M9" s="508" t="s">
        <v>18</v>
      </c>
      <c r="N9" s="508" t="s">
        <v>244</v>
      </c>
      <c r="O9" s="517" t="s">
        <v>90</v>
      </c>
      <c r="P9" s="518"/>
      <c r="Q9" s="518"/>
      <c r="R9" s="519"/>
      <c r="S9" s="511" t="s">
        <v>250</v>
      </c>
      <c r="T9" s="512"/>
      <c r="U9" s="513"/>
      <c r="Y9" s="181" t="s">
        <v>251</v>
      </c>
      <c r="Z9" s="181" t="s">
        <v>256</v>
      </c>
      <c r="AA9" s="181" t="s">
        <v>255</v>
      </c>
      <c r="AB9" s="181" t="s">
        <v>257</v>
      </c>
      <c r="AC9" s="181" t="s">
        <v>252</v>
      </c>
      <c r="AD9" s="181" t="s">
        <v>256</v>
      </c>
      <c r="AE9" s="181" t="s">
        <v>255</v>
      </c>
      <c r="AF9" s="181" t="s">
        <v>257</v>
      </c>
      <c r="AG9" s="181" t="s">
        <v>253</v>
      </c>
      <c r="AH9" s="181" t="s">
        <v>256</v>
      </c>
      <c r="AI9" s="181" t="s">
        <v>255</v>
      </c>
      <c r="AJ9" s="181" t="s">
        <v>257</v>
      </c>
      <c r="AK9" s="181" t="s">
        <v>254</v>
      </c>
      <c r="AL9" s="181" t="s">
        <v>256</v>
      </c>
      <c r="AM9" s="181" t="s">
        <v>255</v>
      </c>
      <c r="AN9" s="181" t="s">
        <v>257</v>
      </c>
    </row>
    <row r="10" spans="1:21" ht="17.25" customHeight="1">
      <c r="A10" s="523"/>
      <c r="B10" s="525"/>
      <c r="C10" s="297" t="s">
        <v>91</v>
      </c>
      <c r="D10" s="180" t="s">
        <v>92</v>
      </c>
      <c r="E10" s="180" t="s">
        <v>93</v>
      </c>
      <c r="F10" s="527"/>
      <c r="G10" s="182" t="s">
        <v>94</v>
      </c>
      <c r="H10" s="182" t="s">
        <v>95</v>
      </c>
      <c r="I10" s="509"/>
      <c r="J10" s="509"/>
      <c r="K10" s="509"/>
      <c r="L10" s="509"/>
      <c r="M10" s="509"/>
      <c r="N10" s="509"/>
      <c r="O10" s="182" t="s">
        <v>4</v>
      </c>
      <c r="P10" s="182" t="s">
        <v>3</v>
      </c>
      <c r="Q10" s="180" t="s">
        <v>96</v>
      </c>
      <c r="R10" s="219" t="s">
        <v>184</v>
      </c>
      <c r="S10" s="183" t="s">
        <v>97</v>
      </c>
      <c r="T10" s="182" t="s">
        <v>98</v>
      </c>
      <c r="U10" s="184" t="s">
        <v>33</v>
      </c>
    </row>
    <row r="11" spans="1:40" ht="9.75">
      <c r="A11" s="298"/>
      <c r="B11" s="298"/>
      <c r="C11" s="299"/>
      <c r="D11" s="298"/>
      <c r="E11" s="300"/>
      <c r="F11" s="301"/>
      <c r="G11" s="293"/>
      <c r="H11" s="298"/>
      <c r="I11" s="302"/>
      <c r="J11" s="303"/>
      <c r="K11" s="303"/>
      <c r="L11" s="303"/>
      <c r="M11" s="303"/>
      <c r="N11" s="321"/>
      <c r="O11" s="322">
        <f>IF(I11="","",IF(I11="Ne","",IF(N11="Ano",FLOOR(L11*$D$6/100,1),FLOOR(L11*$D$6/100,1))))</f>
      </c>
      <c r="P11" s="322">
        <f>IF(I11="","",IF(I11="Ne","",IF(N11="Ano",FLOOR(L11*$E$6/100,1),FLOOR(L11*$E$6/100,1))))</f>
      </c>
      <c r="Q11" s="322">
        <f>IF(I11="","",IF(I11="Ne",L11,L11-O11-P11))</f>
      </c>
      <c r="R11" s="323">
        <f aca="true" t="shared" si="0" ref="R11:R42">IF(SUM(O11:Q11)=L11,SUM(O11:Q11),"Chyba")</f>
        <v>0</v>
      </c>
      <c r="S11" s="327"/>
      <c r="T11" s="328"/>
      <c r="U11" s="329">
        <f>IF(S11="",0,S11+T11)</f>
        <v>0</v>
      </c>
      <c r="Y11" s="320">
        <f>IF($N11="Ano",IF($H11&lt;&gt;"",$L11-U11,0),0)</f>
        <v>0</v>
      </c>
      <c r="Z11" s="320">
        <f>FLOOR(Y11*$D$6/100,1)</f>
        <v>0</v>
      </c>
      <c r="AA11" s="320">
        <f>FLOOR(Y11*$E$6/100,1)</f>
        <v>0</v>
      </c>
      <c r="AB11" s="320">
        <f>Y11-Z11-AA11</f>
        <v>0</v>
      </c>
      <c r="AC11" s="320">
        <f>IF($N11="Ne",IF($H11&lt;&gt;"",$L11-U11,0),0)</f>
        <v>0</v>
      </c>
      <c r="AD11" s="320">
        <f>FLOOR(AC11*$D$6/100,1)</f>
        <v>0</v>
      </c>
      <c r="AE11" s="320">
        <f>FLOOR(AC11*$E$6/100,1)</f>
        <v>0</v>
      </c>
      <c r="AF11" s="320">
        <f>AC11-AD11-AE11</f>
        <v>0</v>
      </c>
      <c r="AG11" s="320">
        <f>IF($N11="Ano",IF($G11&lt;&gt;"",$L11-U11,0),0)</f>
        <v>0</v>
      </c>
      <c r="AH11" s="320">
        <f>FLOOR(AG11*$D$6/100,1)</f>
        <v>0</v>
      </c>
      <c r="AI11" s="320">
        <f>FLOOR(AG11*$E$6/100,1)</f>
        <v>0</v>
      </c>
      <c r="AJ11" s="320">
        <f>AG11-AH11-AI11</f>
        <v>0</v>
      </c>
      <c r="AK11" s="320">
        <f>IF($N11="Ne",IF($G11&lt;&gt;"",$L11-U11,0),0)</f>
        <v>0</v>
      </c>
      <c r="AL11" s="320">
        <f>FLOOR(AK11*$D$6/100,1)</f>
        <v>0</v>
      </c>
      <c r="AM11" s="320">
        <f>FLOOR(AK11*$E$6/100,1)</f>
        <v>0</v>
      </c>
      <c r="AN11" s="320">
        <f>AK11-AL11-AM11</f>
        <v>0</v>
      </c>
    </row>
    <row r="12" spans="1:40" ht="11.25" customHeight="1">
      <c r="A12" s="298"/>
      <c r="B12" s="298"/>
      <c r="C12" s="299"/>
      <c r="D12" s="298"/>
      <c r="E12" s="300"/>
      <c r="F12" s="301"/>
      <c r="G12" s="298"/>
      <c r="H12" s="298"/>
      <c r="I12" s="302"/>
      <c r="J12" s="303"/>
      <c r="K12" s="303"/>
      <c r="L12" s="303"/>
      <c r="M12" s="303"/>
      <c r="N12" s="321"/>
      <c r="O12" s="322">
        <f aca="true" t="shared" si="1" ref="O12:O75">IF(I12="","",IF(I12="Ne","",IF(N12="Ano",FLOOR(L12*$D$6/100,1),FLOOR(L12*$D$6/100,1))))</f>
      </c>
      <c r="P12" s="322">
        <f aca="true" t="shared" si="2" ref="P12:P75">IF(I12="","",IF(I12="Ne","",IF(N12="Ano",FLOOR(L12*$E$6/100,1),FLOOR(L12*$E$6/100,1))))</f>
      </c>
      <c r="Q12" s="322">
        <f aca="true" t="shared" si="3" ref="Q12:Q75">IF(I12="","",IF(I12="Ne",L12,L12-O12-P12))</f>
      </c>
      <c r="R12" s="323">
        <f t="shared" si="0"/>
        <v>0</v>
      </c>
      <c r="S12" s="330"/>
      <c r="T12" s="328"/>
      <c r="U12" s="329">
        <f aca="true" t="shared" si="4" ref="U12:U75">IF(S12="",0,S12+T12)</f>
        <v>0</v>
      </c>
      <c r="Y12" s="320">
        <f aca="true" t="shared" si="5" ref="Y12:Y75">IF($N12="Ano",IF($H12&lt;&gt;"",$L12-U12,0),0)</f>
        <v>0</v>
      </c>
      <c r="Z12" s="320">
        <f aca="true" t="shared" si="6" ref="Z12:Z75">FLOOR(Y12*$D$6/100,1)</f>
        <v>0</v>
      </c>
      <c r="AA12" s="320">
        <f aca="true" t="shared" si="7" ref="AA12:AA75">FLOOR(Y12*$E$6/100,1)</f>
        <v>0</v>
      </c>
      <c r="AB12" s="320">
        <f aca="true" t="shared" si="8" ref="AB12:AB75">Y12-Z12-AA12</f>
        <v>0</v>
      </c>
      <c r="AC12" s="320">
        <f aca="true" t="shared" si="9" ref="AC12:AC75">IF($N12="Ne",IF($H12&lt;&gt;"",$L12-U12,0),0)</f>
        <v>0</v>
      </c>
      <c r="AD12" s="320">
        <f aca="true" t="shared" si="10" ref="AD12:AD75">FLOOR(AC12*$D$6/100,1)</f>
        <v>0</v>
      </c>
      <c r="AE12" s="320">
        <f aca="true" t="shared" si="11" ref="AE12:AE75">FLOOR(AC12*$E$6/100,1)</f>
        <v>0</v>
      </c>
      <c r="AF12" s="320">
        <f aca="true" t="shared" si="12" ref="AF12:AF75">AC12-AD12-AE12</f>
        <v>0</v>
      </c>
      <c r="AG12" s="320">
        <f aca="true" t="shared" si="13" ref="AG12:AG75">IF($N12="Ano",IF($G12&lt;&gt;"",$L12-U12,0),0)</f>
        <v>0</v>
      </c>
      <c r="AH12" s="320">
        <f aca="true" t="shared" si="14" ref="AH12:AH75">FLOOR(AG12*$D$6/100,1)</f>
        <v>0</v>
      </c>
      <c r="AI12" s="320">
        <f aca="true" t="shared" si="15" ref="AI12:AI75">FLOOR(AG12*$E$6/100,1)</f>
        <v>0</v>
      </c>
      <c r="AJ12" s="320">
        <f aca="true" t="shared" si="16" ref="AJ12:AJ75">AG12-AH12-AI12</f>
        <v>0</v>
      </c>
      <c r="AK12" s="320">
        <f aca="true" t="shared" si="17" ref="AK12:AK75">IF($N12="Ne",IF($G12&lt;&gt;"",$L12-U12,0),0)</f>
        <v>0</v>
      </c>
      <c r="AL12" s="320">
        <f aca="true" t="shared" si="18" ref="AL12:AL75">FLOOR(AK12*$D$6/100,1)</f>
        <v>0</v>
      </c>
      <c r="AM12" s="320">
        <f aca="true" t="shared" si="19" ref="AM12:AM75">FLOOR(AK12*$E$6/100,1)</f>
        <v>0</v>
      </c>
      <c r="AN12" s="320">
        <f aca="true" t="shared" si="20" ref="AN12:AN75">AK12-AL12-AM12</f>
        <v>0</v>
      </c>
    </row>
    <row r="13" spans="1:40" ht="11.25" customHeight="1">
      <c r="A13" s="298"/>
      <c r="B13" s="298"/>
      <c r="C13" s="299"/>
      <c r="D13" s="298"/>
      <c r="E13" s="300"/>
      <c r="F13" s="301"/>
      <c r="G13" s="298"/>
      <c r="H13" s="298"/>
      <c r="I13" s="302"/>
      <c r="J13" s="303"/>
      <c r="K13" s="303"/>
      <c r="L13" s="303"/>
      <c r="M13" s="303"/>
      <c r="N13" s="321"/>
      <c r="O13" s="322">
        <f t="shared" si="1"/>
      </c>
      <c r="P13" s="322">
        <f t="shared" si="2"/>
      </c>
      <c r="Q13" s="322">
        <f t="shared" si="3"/>
      </c>
      <c r="R13" s="323">
        <f t="shared" si="0"/>
        <v>0</v>
      </c>
      <c r="S13" s="330"/>
      <c r="T13" s="328"/>
      <c r="U13" s="329">
        <f t="shared" si="4"/>
        <v>0</v>
      </c>
      <c r="Y13" s="320">
        <f t="shared" si="5"/>
        <v>0</v>
      </c>
      <c r="Z13" s="320">
        <f t="shared" si="6"/>
        <v>0</v>
      </c>
      <c r="AA13" s="320">
        <f t="shared" si="7"/>
        <v>0</v>
      </c>
      <c r="AB13" s="320">
        <f t="shared" si="8"/>
        <v>0</v>
      </c>
      <c r="AC13" s="320">
        <f t="shared" si="9"/>
        <v>0</v>
      </c>
      <c r="AD13" s="320">
        <f t="shared" si="10"/>
        <v>0</v>
      </c>
      <c r="AE13" s="320">
        <f t="shared" si="11"/>
        <v>0</v>
      </c>
      <c r="AF13" s="320">
        <f t="shared" si="12"/>
        <v>0</v>
      </c>
      <c r="AG13" s="320">
        <f t="shared" si="13"/>
        <v>0</v>
      </c>
      <c r="AH13" s="320">
        <f t="shared" si="14"/>
        <v>0</v>
      </c>
      <c r="AI13" s="320">
        <f t="shared" si="15"/>
        <v>0</v>
      </c>
      <c r="AJ13" s="320">
        <f t="shared" si="16"/>
        <v>0</v>
      </c>
      <c r="AK13" s="320">
        <f t="shared" si="17"/>
        <v>0</v>
      </c>
      <c r="AL13" s="320">
        <f t="shared" si="18"/>
        <v>0</v>
      </c>
      <c r="AM13" s="320">
        <f t="shared" si="19"/>
        <v>0</v>
      </c>
      <c r="AN13" s="320">
        <f t="shared" si="20"/>
        <v>0</v>
      </c>
    </row>
    <row r="14" spans="1:40" ht="11.25" customHeight="1">
      <c r="A14" s="298"/>
      <c r="B14" s="298"/>
      <c r="C14" s="299"/>
      <c r="D14" s="298"/>
      <c r="E14" s="300"/>
      <c r="F14" s="301"/>
      <c r="G14" s="298"/>
      <c r="H14" s="298"/>
      <c r="I14" s="302"/>
      <c r="J14" s="303"/>
      <c r="K14" s="303"/>
      <c r="L14" s="303"/>
      <c r="M14" s="303"/>
      <c r="N14" s="321"/>
      <c r="O14" s="322">
        <f t="shared" si="1"/>
      </c>
      <c r="P14" s="322">
        <f t="shared" si="2"/>
      </c>
      <c r="Q14" s="322">
        <f t="shared" si="3"/>
      </c>
      <c r="R14" s="323">
        <f t="shared" si="0"/>
        <v>0</v>
      </c>
      <c r="S14" s="330"/>
      <c r="T14" s="328"/>
      <c r="U14" s="329">
        <f t="shared" si="4"/>
        <v>0</v>
      </c>
      <c r="Y14" s="320">
        <f t="shared" si="5"/>
        <v>0</v>
      </c>
      <c r="Z14" s="320">
        <f t="shared" si="6"/>
        <v>0</v>
      </c>
      <c r="AA14" s="320">
        <f t="shared" si="7"/>
        <v>0</v>
      </c>
      <c r="AB14" s="320">
        <f t="shared" si="8"/>
        <v>0</v>
      </c>
      <c r="AC14" s="320">
        <f t="shared" si="9"/>
        <v>0</v>
      </c>
      <c r="AD14" s="320">
        <f t="shared" si="10"/>
        <v>0</v>
      </c>
      <c r="AE14" s="320">
        <f t="shared" si="11"/>
        <v>0</v>
      </c>
      <c r="AF14" s="320">
        <f t="shared" si="12"/>
        <v>0</v>
      </c>
      <c r="AG14" s="320">
        <f t="shared" si="13"/>
        <v>0</v>
      </c>
      <c r="AH14" s="320">
        <f t="shared" si="14"/>
        <v>0</v>
      </c>
      <c r="AI14" s="320">
        <f t="shared" si="15"/>
        <v>0</v>
      </c>
      <c r="AJ14" s="320">
        <f t="shared" si="16"/>
        <v>0</v>
      </c>
      <c r="AK14" s="320">
        <f t="shared" si="17"/>
        <v>0</v>
      </c>
      <c r="AL14" s="320">
        <f t="shared" si="18"/>
        <v>0</v>
      </c>
      <c r="AM14" s="320">
        <f t="shared" si="19"/>
        <v>0</v>
      </c>
      <c r="AN14" s="320">
        <f t="shared" si="20"/>
        <v>0</v>
      </c>
    </row>
    <row r="15" spans="1:40" ht="11.25" customHeight="1">
      <c r="A15" s="298"/>
      <c r="B15" s="298"/>
      <c r="C15" s="299"/>
      <c r="D15" s="298"/>
      <c r="E15" s="300"/>
      <c r="F15" s="301"/>
      <c r="G15" s="298"/>
      <c r="H15" s="298"/>
      <c r="I15" s="302"/>
      <c r="J15" s="303"/>
      <c r="K15" s="303"/>
      <c r="L15" s="303"/>
      <c r="M15" s="303"/>
      <c r="N15" s="321"/>
      <c r="O15" s="322">
        <f t="shared" si="1"/>
      </c>
      <c r="P15" s="322">
        <f t="shared" si="2"/>
      </c>
      <c r="Q15" s="322">
        <f t="shared" si="3"/>
      </c>
      <c r="R15" s="323">
        <f t="shared" si="0"/>
        <v>0</v>
      </c>
      <c r="S15" s="330"/>
      <c r="T15" s="328"/>
      <c r="U15" s="329">
        <f t="shared" si="4"/>
        <v>0</v>
      </c>
      <c r="Y15" s="320">
        <f t="shared" si="5"/>
        <v>0</v>
      </c>
      <c r="Z15" s="320">
        <f t="shared" si="6"/>
        <v>0</v>
      </c>
      <c r="AA15" s="320">
        <f t="shared" si="7"/>
        <v>0</v>
      </c>
      <c r="AB15" s="320">
        <f t="shared" si="8"/>
        <v>0</v>
      </c>
      <c r="AC15" s="320">
        <f t="shared" si="9"/>
        <v>0</v>
      </c>
      <c r="AD15" s="320">
        <f t="shared" si="10"/>
        <v>0</v>
      </c>
      <c r="AE15" s="320">
        <f t="shared" si="11"/>
        <v>0</v>
      </c>
      <c r="AF15" s="320">
        <f t="shared" si="12"/>
        <v>0</v>
      </c>
      <c r="AG15" s="320">
        <f t="shared" si="13"/>
        <v>0</v>
      </c>
      <c r="AH15" s="320">
        <f t="shared" si="14"/>
        <v>0</v>
      </c>
      <c r="AI15" s="320">
        <f t="shared" si="15"/>
        <v>0</v>
      </c>
      <c r="AJ15" s="320">
        <f t="shared" si="16"/>
        <v>0</v>
      </c>
      <c r="AK15" s="320">
        <f t="shared" si="17"/>
        <v>0</v>
      </c>
      <c r="AL15" s="320">
        <f t="shared" si="18"/>
        <v>0</v>
      </c>
      <c r="AM15" s="320">
        <f t="shared" si="19"/>
        <v>0</v>
      </c>
      <c r="AN15" s="320">
        <f t="shared" si="20"/>
        <v>0</v>
      </c>
    </row>
    <row r="16" spans="1:40" ht="11.25" customHeight="1">
      <c r="A16" s="298"/>
      <c r="B16" s="298"/>
      <c r="C16" s="299"/>
      <c r="D16" s="298"/>
      <c r="E16" s="300"/>
      <c r="F16" s="301"/>
      <c r="G16" s="298"/>
      <c r="H16" s="298"/>
      <c r="I16" s="302"/>
      <c r="J16" s="303"/>
      <c r="K16" s="303"/>
      <c r="L16" s="303"/>
      <c r="M16" s="303"/>
      <c r="N16" s="321"/>
      <c r="O16" s="322">
        <f t="shared" si="1"/>
      </c>
      <c r="P16" s="322">
        <f t="shared" si="2"/>
      </c>
      <c r="Q16" s="322">
        <f t="shared" si="3"/>
      </c>
      <c r="R16" s="323">
        <f t="shared" si="0"/>
        <v>0</v>
      </c>
      <c r="S16" s="330"/>
      <c r="T16" s="328"/>
      <c r="U16" s="329">
        <f t="shared" si="4"/>
        <v>0</v>
      </c>
      <c r="Y16" s="320">
        <f t="shared" si="5"/>
        <v>0</v>
      </c>
      <c r="Z16" s="320">
        <f t="shared" si="6"/>
        <v>0</v>
      </c>
      <c r="AA16" s="320">
        <f t="shared" si="7"/>
        <v>0</v>
      </c>
      <c r="AB16" s="320">
        <f t="shared" si="8"/>
        <v>0</v>
      </c>
      <c r="AC16" s="320">
        <f t="shared" si="9"/>
        <v>0</v>
      </c>
      <c r="AD16" s="320">
        <f t="shared" si="10"/>
        <v>0</v>
      </c>
      <c r="AE16" s="320">
        <f t="shared" si="11"/>
        <v>0</v>
      </c>
      <c r="AF16" s="320">
        <f t="shared" si="12"/>
        <v>0</v>
      </c>
      <c r="AG16" s="320">
        <f t="shared" si="13"/>
        <v>0</v>
      </c>
      <c r="AH16" s="320">
        <f t="shared" si="14"/>
        <v>0</v>
      </c>
      <c r="AI16" s="320">
        <f t="shared" si="15"/>
        <v>0</v>
      </c>
      <c r="AJ16" s="320">
        <f t="shared" si="16"/>
        <v>0</v>
      </c>
      <c r="AK16" s="320">
        <f t="shared" si="17"/>
        <v>0</v>
      </c>
      <c r="AL16" s="320">
        <f t="shared" si="18"/>
        <v>0</v>
      </c>
      <c r="AM16" s="320">
        <f t="shared" si="19"/>
        <v>0</v>
      </c>
      <c r="AN16" s="320">
        <f t="shared" si="20"/>
        <v>0</v>
      </c>
    </row>
    <row r="17" spans="1:40" ht="11.25" customHeight="1">
      <c r="A17" s="298"/>
      <c r="B17" s="298"/>
      <c r="C17" s="299"/>
      <c r="D17" s="298"/>
      <c r="E17" s="300"/>
      <c r="F17" s="301"/>
      <c r="G17" s="298"/>
      <c r="H17" s="298"/>
      <c r="I17" s="302"/>
      <c r="J17" s="303"/>
      <c r="K17" s="303"/>
      <c r="L17" s="303"/>
      <c r="M17" s="303"/>
      <c r="N17" s="321"/>
      <c r="O17" s="322">
        <f t="shared" si="1"/>
      </c>
      <c r="P17" s="322">
        <f t="shared" si="2"/>
      </c>
      <c r="Q17" s="322">
        <f t="shared" si="3"/>
      </c>
      <c r="R17" s="323">
        <f t="shared" si="0"/>
        <v>0</v>
      </c>
      <c r="S17" s="330"/>
      <c r="T17" s="328"/>
      <c r="U17" s="329">
        <f t="shared" si="4"/>
        <v>0</v>
      </c>
      <c r="Y17" s="320">
        <f t="shared" si="5"/>
        <v>0</v>
      </c>
      <c r="Z17" s="320">
        <f t="shared" si="6"/>
        <v>0</v>
      </c>
      <c r="AA17" s="320">
        <f t="shared" si="7"/>
        <v>0</v>
      </c>
      <c r="AB17" s="320">
        <f t="shared" si="8"/>
        <v>0</v>
      </c>
      <c r="AC17" s="320">
        <f t="shared" si="9"/>
        <v>0</v>
      </c>
      <c r="AD17" s="320">
        <f t="shared" si="10"/>
        <v>0</v>
      </c>
      <c r="AE17" s="320">
        <f t="shared" si="11"/>
        <v>0</v>
      </c>
      <c r="AF17" s="320">
        <f t="shared" si="12"/>
        <v>0</v>
      </c>
      <c r="AG17" s="320">
        <f t="shared" si="13"/>
        <v>0</v>
      </c>
      <c r="AH17" s="320">
        <f t="shared" si="14"/>
        <v>0</v>
      </c>
      <c r="AI17" s="320">
        <f t="shared" si="15"/>
        <v>0</v>
      </c>
      <c r="AJ17" s="320">
        <f t="shared" si="16"/>
        <v>0</v>
      </c>
      <c r="AK17" s="320">
        <f t="shared" si="17"/>
        <v>0</v>
      </c>
      <c r="AL17" s="320">
        <f t="shared" si="18"/>
        <v>0</v>
      </c>
      <c r="AM17" s="320">
        <f t="shared" si="19"/>
        <v>0</v>
      </c>
      <c r="AN17" s="320">
        <f t="shared" si="20"/>
        <v>0</v>
      </c>
    </row>
    <row r="18" spans="1:40" ht="11.25" customHeight="1">
      <c r="A18" s="298"/>
      <c r="B18" s="298"/>
      <c r="C18" s="299"/>
      <c r="D18" s="298"/>
      <c r="E18" s="300"/>
      <c r="F18" s="301"/>
      <c r="G18" s="298"/>
      <c r="H18" s="298"/>
      <c r="I18" s="302"/>
      <c r="J18" s="303"/>
      <c r="K18" s="303"/>
      <c r="L18" s="303"/>
      <c r="M18" s="303"/>
      <c r="N18" s="321"/>
      <c r="O18" s="322">
        <f t="shared" si="1"/>
      </c>
      <c r="P18" s="322">
        <f t="shared" si="2"/>
      </c>
      <c r="Q18" s="322">
        <f t="shared" si="3"/>
      </c>
      <c r="R18" s="323">
        <f t="shared" si="0"/>
        <v>0</v>
      </c>
      <c r="S18" s="330"/>
      <c r="T18" s="328"/>
      <c r="U18" s="329">
        <f t="shared" si="4"/>
        <v>0</v>
      </c>
      <c r="Y18" s="320">
        <f t="shared" si="5"/>
        <v>0</v>
      </c>
      <c r="Z18" s="320">
        <f t="shared" si="6"/>
        <v>0</v>
      </c>
      <c r="AA18" s="320">
        <f t="shared" si="7"/>
        <v>0</v>
      </c>
      <c r="AB18" s="320">
        <f t="shared" si="8"/>
        <v>0</v>
      </c>
      <c r="AC18" s="320">
        <f t="shared" si="9"/>
        <v>0</v>
      </c>
      <c r="AD18" s="320">
        <f t="shared" si="10"/>
        <v>0</v>
      </c>
      <c r="AE18" s="320">
        <f t="shared" si="11"/>
        <v>0</v>
      </c>
      <c r="AF18" s="320">
        <f t="shared" si="12"/>
        <v>0</v>
      </c>
      <c r="AG18" s="320">
        <f t="shared" si="13"/>
        <v>0</v>
      </c>
      <c r="AH18" s="320">
        <f t="shared" si="14"/>
        <v>0</v>
      </c>
      <c r="AI18" s="320">
        <f t="shared" si="15"/>
        <v>0</v>
      </c>
      <c r="AJ18" s="320">
        <f t="shared" si="16"/>
        <v>0</v>
      </c>
      <c r="AK18" s="320">
        <f t="shared" si="17"/>
        <v>0</v>
      </c>
      <c r="AL18" s="320">
        <f t="shared" si="18"/>
        <v>0</v>
      </c>
      <c r="AM18" s="320">
        <f t="shared" si="19"/>
        <v>0</v>
      </c>
      <c r="AN18" s="320">
        <f t="shared" si="20"/>
        <v>0</v>
      </c>
    </row>
    <row r="19" spans="1:40" ht="11.25" customHeight="1">
      <c r="A19" s="298"/>
      <c r="B19" s="298"/>
      <c r="C19" s="299"/>
      <c r="D19" s="298"/>
      <c r="E19" s="300"/>
      <c r="F19" s="301"/>
      <c r="G19" s="298"/>
      <c r="H19" s="298"/>
      <c r="I19" s="302"/>
      <c r="J19" s="303"/>
      <c r="K19" s="303"/>
      <c r="L19" s="303"/>
      <c r="M19" s="303"/>
      <c r="N19" s="321"/>
      <c r="O19" s="322">
        <f t="shared" si="1"/>
      </c>
      <c r="P19" s="322">
        <f t="shared" si="2"/>
      </c>
      <c r="Q19" s="322">
        <f t="shared" si="3"/>
      </c>
      <c r="R19" s="323">
        <f t="shared" si="0"/>
        <v>0</v>
      </c>
      <c r="S19" s="330"/>
      <c r="T19" s="328"/>
      <c r="U19" s="329">
        <f t="shared" si="4"/>
        <v>0</v>
      </c>
      <c r="Y19" s="320">
        <f t="shared" si="5"/>
        <v>0</v>
      </c>
      <c r="Z19" s="320">
        <f t="shared" si="6"/>
        <v>0</v>
      </c>
      <c r="AA19" s="320">
        <f t="shared" si="7"/>
        <v>0</v>
      </c>
      <c r="AB19" s="320">
        <f t="shared" si="8"/>
        <v>0</v>
      </c>
      <c r="AC19" s="320">
        <f t="shared" si="9"/>
        <v>0</v>
      </c>
      <c r="AD19" s="320">
        <f t="shared" si="10"/>
        <v>0</v>
      </c>
      <c r="AE19" s="320">
        <f t="shared" si="11"/>
        <v>0</v>
      </c>
      <c r="AF19" s="320">
        <f t="shared" si="12"/>
        <v>0</v>
      </c>
      <c r="AG19" s="320">
        <f t="shared" si="13"/>
        <v>0</v>
      </c>
      <c r="AH19" s="320">
        <f t="shared" si="14"/>
        <v>0</v>
      </c>
      <c r="AI19" s="320">
        <f t="shared" si="15"/>
        <v>0</v>
      </c>
      <c r="AJ19" s="320">
        <f t="shared" si="16"/>
        <v>0</v>
      </c>
      <c r="AK19" s="320">
        <f t="shared" si="17"/>
        <v>0</v>
      </c>
      <c r="AL19" s="320">
        <f t="shared" si="18"/>
        <v>0</v>
      </c>
      <c r="AM19" s="320">
        <f t="shared" si="19"/>
        <v>0</v>
      </c>
      <c r="AN19" s="320">
        <f t="shared" si="20"/>
        <v>0</v>
      </c>
    </row>
    <row r="20" spans="1:40" ht="11.25" customHeight="1">
      <c r="A20" s="298"/>
      <c r="B20" s="298"/>
      <c r="C20" s="299"/>
      <c r="D20" s="298"/>
      <c r="E20" s="300"/>
      <c r="F20" s="301"/>
      <c r="G20" s="298"/>
      <c r="H20" s="298"/>
      <c r="I20" s="302"/>
      <c r="J20" s="303"/>
      <c r="K20" s="303"/>
      <c r="L20" s="303"/>
      <c r="M20" s="303"/>
      <c r="N20" s="321"/>
      <c r="O20" s="322">
        <f t="shared" si="1"/>
      </c>
      <c r="P20" s="322">
        <f t="shared" si="2"/>
      </c>
      <c r="Q20" s="322">
        <f t="shared" si="3"/>
      </c>
      <c r="R20" s="323">
        <f t="shared" si="0"/>
        <v>0</v>
      </c>
      <c r="S20" s="330"/>
      <c r="T20" s="328"/>
      <c r="U20" s="329">
        <f t="shared" si="4"/>
        <v>0</v>
      </c>
      <c r="Y20" s="320">
        <f t="shared" si="5"/>
        <v>0</v>
      </c>
      <c r="Z20" s="320">
        <f t="shared" si="6"/>
        <v>0</v>
      </c>
      <c r="AA20" s="320">
        <f t="shared" si="7"/>
        <v>0</v>
      </c>
      <c r="AB20" s="320">
        <f t="shared" si="8"/>
        <v>0</v>
      </c>
      <c r="AC20" s="320">
        <f t="shared" si="9"/>
        <v>0</v>
      </c>
      <c r="AD20" s="320">
        <f t="shared" si="10"/>
        <v>0</v>
      </c>
      <c r="AE20" s="320">
        <f t="shared" si="11"/>
        <v>0</v>
      </c>
      <c r="AF20" s="320">
        <f t="shared" si="12"/>
        <v>0</v>
      </c>
      <c r="AG20" s="320">
        <f t="shared" si="13"/>
        <v>0</v>
      </c>
      <c r="AH20" s="320">
        <f t="shared" si="14"/>
        <v>0</v>
      </c>
      <c r="AI20" s="320">
        <f t="shared" si="15"/>
        <v>0</v>
      </c>
      <c r="AJ20" s="320">
        <f t="shared" si="16"/>
        <v>0</v>
      </c>
      <c r="AK20" s="320">
        <f t="shared" si="17"/>
        <v>0</v>
      </c>
      <c r="AL20" s="320">
        <f t="shared" si="18"/>
        <v>0</v>
      </c>
      <c r="AM20" s="320">
        <f t="shared" si="19"/>
        <v>0</v>
      </c>
      <c r="AN20" s="320">
        <f t="shared" si="20"/>
        <v>0</v>
      </c>
    </row>
    <row r="21" spans="1:40" ht="11.25" customHeight="1">
      <c r="A21" s="298"/>
      <c r="B21" s="298"/>
      <c r="C21" s="299"/>
      <c r="D21" s="298"/>
      <c r="E21" s="300"/>
      <c r="F21" s="301"/>
      <c r="G21" s="298"/>
      <c r="H21" s="298"/>
      <c r="I21" s="302"/>
      <c r="J21" s="303"/>
      <c r="K21" s="303"/>
      <c r="L21" s="303"/>
      <c r="M21" s="303"/>
      <c r="N21" s="321"/>
      <c r="O21" s="322">
        <f t="shared" si="1"/>
      </c>
      <c r="P21" s="322">
        <f t="shared" si="2"/>
      </c>
      <c r="Q21" s="322">
        <f t="shared" si="3"/>
      </c>
      <c r="R21" s="323">
        <f t="shared" si="0"/>
        <v>0</v>
      </c>
      <c r="S21" s="330"/>
      <c r="T21" s="328"/>
      <c r="U21" s="329">
        <f t="shared" si="4"/>
        <v>0</v>
      </c>
      <c r="Y21" s="320">
        <f t="shared" si="5"/>
        <v>0</v>
      </c>
      <c r="Z21" s="320">
        <f t="shared" si="6"/>
        <v>0</v>
      </c>
      <c r="AA21" s="320">
        <f t="shared" si="7"/>
        <v>0</v>
      </c>
      <c r="AB21" s="320">
        <f t="shared" si="8"/>
        <v>0</v>
      </c>
      <c r="AC21" s="320">
        <f t="shared" si="9"/>
        <v>0</v>
      </c>
      <c r="AD21" s="320">
        <f t="shared" si="10"/>
        <v>0</v>
      </c>
      <c r="AE21" s="320">
        <f t="shared" si="11"/>
        <v>0</v>
      </c>
      <c r="AF21" s="320">
        <f t="shared" si="12"/>
        <v>0</v>
      </c>
      <c r="AG21" s="320">
        <f t="shared" si="13"/>
        <v>0</v>
      </c>
      <c r="AH21" s="320">
        <f t="shared" si="14"/>
        <v>0</v>
      </c>
      <c r="AI21" s="320">
        <f t="shared" si="15"/>
        <v>0</v>
      </c>
      <c r="AJ21" s="320">
        <f t="shared" si="16"/>
        <v>0</v>
      </c>
      <c r="AK21" s="320">
        <f t="shared" si="17"/>
        <v>0</v>
      </c>
      <c r="AL21" s="320">
        <f t="shared" si="18"/>
        <v>0</v>
      </c>
      <c r="AM21" s="320">
        <f t="shared" si="19"/>
        <v>0</v>
      </c>
      <c r="AN21" s="320">
        <f t="shared" si="20"/>
        <v>0</v>
      </c>
    </row>
    <row r="22" spans="1:40" ht="11.25" customHeight="1">
      <c r="A22" s="298"/>
      <c r="B22" s="298"/>
      <c r="C22" s="299"/>
      <c r="D22" s="298"/>
      <c r="E22" s="300"/>
      <c r="F22" s="301"/>
      <c r="G22" s="298"/>
      <c r="H22" s="298"/>
      <c r="I22" s="302"/>
      <c r="J22" s="303"/>
      <c r="K22" s="303"/>
      <c r="L22" s="303"/>
      <c r="M22" s="303"/>
      <c r="N22" s="321"/>
      <c r="O22" s="322">
        <f t="shared" si="1"/>
      </c>
      <c r="P22" s="322">
        <f t="shared" si="2"/>
      </c>
      <c r="Q22" s="322">
        <f t="shared" si="3"/>
      </c>
      <c r="R22" s="323">
        <f t="shared" si="0"/>
        <v>0</v>
      </c>
      <c r="S22" s="330"/>
      <c r="T22" s="328"/>
      <c r="U22" s="329">
        <f t="shared" si="4"/>
        <v>0</v>
      </c>
      <c r="Y22" s="320">
        <f t="shared" si="5"/>
        <v>0</v>
      </c>
      <c r="Z22" s="320">
        <f t="shared" si="6"/>
        <v>0</v>
      </c>
      <c r="AA22" s="320">
        <f t="shared" si="7"/>
        <v>0</v>
      </c>
      <c r="AB22" s="320">
        <f t="shared" si="8"/>
        <v>0</v>
      </c>
      <c r="AC22" s="320">
        <f t="shared" si="9"/>
        <v>0</v>
      </c>
      <c r="AD22" s="320">
        <f t="shared" si="10"/>
        <v>0</v>
      </c>
      <c r="AE22" s="320">
        <f t="shared" si="11"/>
        <v>0</v>
      </c>
      <c r="AF22" s="320">
        <f t="shared" si="12"/>
        <v>0</v>
      </c>
      <c r="AG22" s="320">
        <f t="shared" si="13"/>
        <v>0</v>
      </c>
      <c r="AH22" s="320">
        <f t="shared" si="14"/>
        <v>0</v>
      </c>
      <c r="AI22" s="320">
        <f t="shared" si="15"/>
        <v>0</v>
      </c>
      <c r="AJ22" s="320">
        <f t="shared" si="16"/>
        <v>0</v>
      </c>
      <c r="AK22" s="320">
        <f t="shared" si="17"/>
        <v>0</v>
      </c>
      <c r="AL22" s="320">
        <f t="shared" si="18"/>
        <v>0</v>
      </c>
      <c r="AM22" s="320">
        <f t="shared" si="19"/>
        <v>0</v>
      </c>
      <c r="AN22" s="320">
        <f t="shared" si="20"/>
        <v>0</v>
      </c>
    </row>
    <row r="23" spans="1:40" ht="11.25" customHeight="1">
      <c r="A23" s="298"/>
      <c r="B23" s="298"/>
      <c r="C23" s="299"/>
      <c r="D23" s="298"/>
      <c r="E23" s="300"/>
      <c r="F23" s="301"/>
      <c r="G23" s="298"/>
      <c r="H23" s="298"/>
      <c r="I23" s="302"/>
      <c r="J23" s="303"/>
      <c r="K23" s="303"/>
      <c r="L23" s="303"/>
      <c r="M23" s="303"/>
      <c r="N23" s="321"/>
      <c r="O23" s="322">
        <f t="shared" si="1"/>
      </c>
      <c r="P23" s="322">
        <f t="shared" si="2"/>
      </c>
      <c r="Q23" s="322">
        <f t="shared" si="3"/>
      </c>
      <c r="R23" s="323">
        <f t="shared" si="0"/>
        <v>0</v>
      </c>
      <c r="S23" s="330"/>
      <c r="T23" s="328"/>
      <c r="U23" s="329">
        <f t="shared" si="4"/>
        <v>0</v>
      </c>
      <c r="Y23" s="320">
        <f t="shared" si="5"/>
        <v>0</v>
      </c>
      <c r="Z23" s="320">
        <f t="shared" si="6"/>
        <v>0</v>
      </c>
      <c r="AA23" s="320">
        <f t="shared" si="7"/>
        <v>0</v>
      </c>
      <c r="AB23" s="320">
        <f t="shared" si="8"/>
        <v>0</v>
      </c>
      <c r="AC23" s="320">
        <f t="shared" si="9"/>
        <v>0</v>
      </c>
      <c r="AD23" s="320">
        <f t="shared" si="10"/>
        <v>0</v>
      </c>
      <c r="AE23" s="320">
        <f t="shared" si="11"/>
        <v>0</v>
      </c>
      <c r="AF23" s="320">
        <f t="shared" si="12"/>
        <v>0</v>
      </c>
      <c r="AG23" s="320">
        <f t="shared" si="13"/>
        <v>0</v>
      </c>
      <c r="AH23" s="320">
        <f t="shared" si="14"/>
        <v>0</v>
      </c>
      <c r="AI23" s="320">
        <f t="shared" si="15"/>
        <v>0</v>
      </c>
      <c r="AJ23" s="320">
        <f t="shared" si="16"/>
        <v>0</v>
      </c>
      <c r="AK23" s="320">
        <f t="shared" si="17"/>
        <v>0</v>
      </c>
      <c r="AL23" s="320">
        <f t="shared" si="18"/>
        <v>0</v>
      </c>
      <c r="AM23" s="320">
        <f t="shared" si="19"/>
        <v>0</v>
      </c>
      <c r="AN23" s="320">
        <f t="shared" si="20"/>
        <v>0</v>
      </c>
    </row>
    <row r="24" spans="1:40" s="187" customFormat="1" ht="11.25" customHeight="1">
      <c r="A24" s="304"/>
      <c r="B24" s="304"/>
      <c r="C24" s="305"/>
      <c r="D24" s="298"/>
      <c r="E24" s="300"/>
      <c r="F24" s="301"/>
      <c r="G24" s="298"/>
      <c r="H24" s="298"/>
      <c r="I24" s="302"/>
      <c r="J24" s="303"/>
      <c r="K24" s="303"/>
      <c r="L24" s="303"/>
      <c r="M24" s="303"/>
      <c r="N24" s="321"/>
      <c r="O24" s="322">
        <f t="shared" si="1"/>
      </c>
      <c r="P24" s="322">
        <f t="shared" si="2"/>
      </c>
      <c r="Q24" s="322">
        <f t="shared" si="3"/>
      </c>
      <c r="R24" s="323">
        <f t="shared" si="0"/>
        <v>0</v>
      </c>
      <c r="S24" s="331"/>
      <c r="T24" s="332"/>
      <c r="U24" s="329">
        <f t="shared" si="4"/>
        <v>0</v>
      </c>
      <c r="Y24" s="320">
        <f t="shared" si="5"/>
        <v>0</v>
      </c>
      <c r="Z24" s="320">
        <f t="shared" si="6"/>
        <v>0</v>
      </c>
      <c r="AA24" s="320">
        <f t="shared" si="7"/>
        <v>0</v>
      </c>
      <c r="AB24" s="320">
        <f t="shared" si="8"/>
        <v>0</v>
      </c>
      <c r="AC24" s="320">
        <f t="shared" si="9"/>
        <v>0</v>
      </c>
      <c r="AD24" s="320">
        <f t="shared" si="10"/>
        <v>0</v>
      </c>
      <c r="AE24" s="320">
        <f t="shared" si="11"/>
        <v>0</v>
      </c>
      <c r="AF24" s="320">
        <f t="shared" si="12"/>
        <v>0</v>
      </c>
      <c r="AG24" s="320">
        <f t="shared" si="13"/>
        <v>0</v>
      </c>
      <c r="AH24" s="320">
        <f t="shared" si="14"/>
        <v>0</v>
      </c>
      <c r="AI24" s="320">
        <f t="shared" si="15"/>
        <v>0</v>
      </c>
      <c r="AJ24" s="320">
        <f t="shared" si="16"/>
        <v>0</v>
      </c>
      <c r="AK24" s="320">
        <f t="shared" si="17"/>
        <v>0</v>
      </c>
      <c r="AL24" s="320">
        <f t="shared" si="18"/>
        <v>0</v>
      </c>
      <c r="AM24" s="320">
        <f t="shared" si="19"/>
        <v>0</v>
      </c>
      <c r="AN24" s="320">
        <f t="shared" si="20"/>
        <v>0</v>
      </c>
    </row>
    <row r="25" spans="1:40" ht="9.75">
      <c r="A25" s="298"/>
      <c r="B25" s="298"/>
      <c r="C25" s="306"/>
      <c r="D25" s="298"/>
      <c r="E25" s="300"/>
      <c r="F25" s="301"/>
      <c r="G25" s="298"/>
      <c r="H25" s="298"/>
      <c r="I25" s="302"/>
      <c r="J25" s="303"/>
      <c r="K25" s="303"/>
      <c r="L25" s="303"/>
      <c r="M25" s="303"/>
      <c r="N25" s="321"/>
      <c r="O25" s="322">
        <f t="shared" si="1"/>
      </c>
      <c r="P25" s="322">
        <f t="shared" si="2"/>
      </c>
      <c r="Q25" s="322">
        <f t="shared" si="3"/>
      </c>
      <c r="R25" s="323">
        <f t="shared" si="0"/>
        <v>0</v>
      </c>
      <c r="S25" s="330"/>
      <c r="T25" s="328"/>
      <c r="U25" s="329">
        <f t="shared" si="4"/>
        <v>0</v>
      </c>
      <c r="Y25" s="320">
        <f t="shared" si="5"/>
        <v>0</v>
      </c>
      <c r="Z25" s="320">
        <f t="shared" si="6"/>
        <v>0</v>
      </c>
      <c r="AA25" s="320">
        <f t="shared" si="7"/>
        <v>0</v>
      </c>
      <c r="AB25" s="320">
        <f t="shared" si="8"/>
        <v>0</v>
      </c>
      <c r="AC25" s="320">
        <f t="shared" si="9"/>
        <v>0</v>
      </c>
      <c r="AD25" s="320">
        <f t="shared" si="10"/>
        <v>0</v>
      </c>
      <c r="AE25" s="320">
        <f t="shared" si="11"/>
        <v>0</v>
      </c>
      <c r="AF25" s="320">
        <f t="shared" si="12"/>
        <v>0</v>
      </c>
      <c r="AG25" s="320">
        <f t="shared" si="13"/>
        <v>0</v>
      </c>
      <c r="AH25" s="320">
        <f t="shared" si="14"/>
        <v>0</v>
      </c>
      <c r="AI25" s="320">
        <f t="shared" si="15"/>
        <v>0</v>
      </c>
      <c r="AJ25" s="320">
        <f t="shared" si="16"/>
        <v>0</v>
      </c>
      <c r="AK25" s="320">
        <f t="shared" si="17"/>
        <v>0</v>
      </c>
      <c r="AL25" s="320">
        <f t="shared" si="18"/>
        <v>0</v>
      </c>
      <c r="AM25" s="320">
        <f t="shared" si="19"/>
        <v>0</v>
      </c>
      <c r="AN25" s="320">
        <f t="shared" si="20"/>
        <v>0</v>
      </c>
    </row>
    <row r="26" spans="1:40" ht="9.75">
      <c r="A26" s="298"/>
      <c r="B26" s="298"/>
      <c r="C26" s="306"/>
      <c r="D26" s="298"/>
      <c r="E26" s="300"/>
      <c r="F26" s="301"/>
      <c r="G26" s="298"/>
      <c r="H26" s="298"/>
      <c r="I26" s="302"/>
      <c r="J26" s="303"/>
      <c r="K26" s="303"/>
      <c r="L26" s="303"/>
      <c r="M26" s="303"/>
      <c r="N26" s="321"/>
      <c r="O26" s="322">
        <f t="shared" si="1"/>
      </c>
      <c r="P26" s="322">
        <f t="shared" si="2"/>
      </c>
      <c r="Q26" s="322">
        <f t="shared" si="3"/>
      </c>
      <c r="R26" s="323">
        <f t="shared" si="0"/>
        <v>0</v>
      </c>
      <c r="S26" s="330"/>
      <c r="T26" s="328"/>
      <c r="U26" s="329">
        <f t="shared" si="4"/>
        <v>0</v>
      </c>
      <c r="Y26" s="320">
        <f t="shared" si="5"/>
        <v>0</v>
      </c>
      <c r="Z26" s="320">
        <f t="shared" si="6"/>
        <v>0</v>
      </c>
      <c r="AA26" s="320">
        <f t="shared" si="7"/>
        <v>0</v>
      </c>
      <c r="AB26" s="320">
        <f t="shared" si="8"/>
        <v>0</v>
      </c>
      <c r="AC26" s="320">
        <f t="shared" si="9"/>
        <v>0</v>
      </c>
      <c r="AD26" s="320">
        <f t="shared" si="10"/>
        <v>0</v>
      </c>
      <c r="AE26" s="320">
        <f t="shared" si="11"/>
        <v>0</v>
      </c>
      <c r="AF26" s="320">
        <f t="shared" si="12"/>
        <v>0</v>
      </c>
      <c r="AG26" s="320">
        <f t="shared" si="13"/>
        <v>0</v>
      </c>
      <c r="AH26" s="320">
        <f t="shared" si="14"/>
        <v>0</v>
      </c>
      <c r="AI26" s="320">
        <f t="shared" si="15"/>
        <v>0</v>
      </c>
      <c r="AJ26" s="320">
        <f t="shared" si="16"/>
        <v>0</v>
      </c>
      <c r="AK26" s="320">
        <f t="shared" si="17"/>
        <v>0</v>
      </c>
      <c r="AL26" s="320">
        <f t="shared" si="18"/>
        <v>0</v>
      </c>
      <c r="AM26" s="320">
        <f t="shared" si="19"/>
        <v>0</v>
      </c>
      <c r="AN26" s="320">
        <f t="shared" si="20"/>
        <v>0</v>
      </c>
    </row>
    <row r="27" spans="1:40" ht="9.75">
      <c r="A27" s="298"/>
      <c r="B27" s="298"/>
      <c r="C27" s="306"/>
      <c r="D27" s="298"/>
      <c r="E27" s="300"/>
      <c r="F27" s="301"/>
      <c r="G27" s="298"/>
      <c r="H27" s="298"/>
      <c r="I27" s="302"/>
      <c r="J27" s="303"/>
      <c r="K27" s="303"/>
      <c r="L27" s="303"/>
      <c r="M27" s="303"/>
      <c r="N27" s="321"/>
      <c r="O27" s="322">
        <f t="shared" si="1"/>
      </c>
      <c r="P27" s="322">
        <f t="shared" si="2"/>
      </c>
      <c r="Q27" s="322">
        <f t="shared" si="3"/>
      </c>
      <c r="R27" s="323">
        <f t="shared" si="0"/>
        <v>0</v>
      </c>
      <c r="S27" s="330"/>
      <c r="T27" s="328"/>
      <c r="U27" s="329">
        <f t="shared" si="4"/>
        <v>0</v>
      </c>
      <c r="Y27" s="320">
        <f t="shared" si="5"/>
        <v>0</v>
      </c>
      <c r="Z27" s="320">
        <f t="shared" si="6"/>
        <v>0</v>
      </c>
      <c r="AA27" s="320">
        <f t="shared" si="7"/>
        <v>0</v>
      </c>
      <c r="AB27" s="320">
        <f t="shared" si="8"/>
        <v>0</v>
      </c>
      <c r="AC27" s="320">
        <f t="shared" si="9"/>
        <v>0</v>
      </c>
      <c r="AD27" s="320">
        <f t="shared" si="10"/>
        <v>0</v>
      </c>
      <c r="AE27" s="320">
        <f t="shared" si="11"/>
        <v>0</v>
      </c>
      <c r="AF27" s="320">
        <f t="shared" si="12"/>
        <v>0</v>
      </c>
      <c r="AG27" s="320">
        <f t="shared" si="13"/>
        <v>0</v>
      </c>
      <c r="AH27" s="320">
        <f t="shared" si="14"/>
        <v>0</v>
      </c>
      <c r="AI27" s="320">
        <f t="shared" si="15"/>
        <v>0</v>
      </c>
      <c r="AJ27" s="320">
        <f t="shared" si="16"/>
        <v>0</v>
      </c>
      <c r="AK27" s="320">
        <f t="shared" si="17"/>
        <v>0</v>
      </c>
      <c r="AL27" s="320">
        <f t="shared" si="18"/>
        <v>0</v>
      </c>
      <c r="AM27" s="320">
        <f t="shared" si="19"/>
        <v>0</v>
      </c>
      <c r="AN27" s="320">
        <f t="shared" si="20"/>
        <v>0</v>
      </c>
    </row>
    <row r="28" spans="1:40" s="187" customFormat="1" ht="9.75">
      <c r="A28" s="304"/>
      <c r="B28" s="304"/>
      <c r="C28" s="305"/>
      <c r="D28" s="304"/>
      <c r="E28" s="307"/>
      <c r="F28" s="308"/>
      <c r="G28" s="298"/>
      <c r="H28" s="298"/>
      <c r="I28" s="302"/>
      <c r="J28" s="303"/>
      <c r="K28" s="303"/>
      <c r="L28" s="303"/>
      <c r="M28" s="303"/>
      <c r="N28" s="321"/>
      <c r="O28" s="322">
        <f t="shared" si="1"/>
      </c>
      <c r="P28" s="322">
        <f t="shared" si="2"/>
      </c>
      <c r="Q28" s="322">
        <f t="shared" si="3"/>
      </c>
      <c r="R28" s="323">
        <f t="shared" si="0"/>
        <v>0</v>
      </c>
      <c r="S28" s="331"/>
      <c r="T28" s="332"/>
      <c r="U28" s="329">
        <f t="shared" si="4"/>
        <v>0</v>
      </c>
      <c r="Y28" s="320">
        <f t="shared" si="5"/>
        <v>0</v>
      </c>
      <c r="Z28" s="320">
        <f t="shared" si="6"/>
        <v>0</v>
      </c>
      <c r="AA28" s="320">
        <f t="shared" si="7"/>
        <v>0</v>
      </c>
      <c r="AB28" s="320">
        <f t="shared" si="8"/>
        <v>0</v>
      </c>
      <c r="AC28" s="320">
        <f t="shared" si="9"/>
        <v>0</v>
      </c>
      <c r="AD28" s="320">
        <f t="shared" si="10"/>
        <v>0</v>
      </c>
      <c r="AE28" s="320">
        <f t="shared" si="11"/>
        <v>0</v>
      </c>
      <c r="AF28" s="320">
        <f t="shared" si="12"/>
        <v>0</v>
      </c>
      <c r="AG28" s="320">
        <f t="shared" si="13"/>
        <v>0</v>
      </c>
      <c r="AH28" s="320">
        <f t="shared" si="14"/>
        <v>0</v>
      </c>
      <c r="AI28" s="320">
        <f t="shared" si="15"/>
        <v>0</v>
      </c>
      <c r="AJ28" s="320">
        <f t="shared" si="16"/>
        <v>0</v>
      </c>
      <c r="AK28" s="320">
        <f t="shared" si="17"/>
        <v>0</v>
      </c>
      <c r="AL28" s="320">
        <f t="shared" si="18"/>
        <v>0</v>
      </c>
      <c r="AM28" s="320">
        <f t="shared" si="19"/>
        <v>0</v>
      </c>
      <c r="AN28" s="320">
        <f t="shared" si="20"/>
        <v>0</v>
      </c>
    </row>
    <row r="29" spans="1:40" ht="9.75">
      <c r="A29" s="298"/>
      <c r="B29" s="298"/>
      <c r="C29" s="309"/>
      <c r="D29" s="298"/>
      <c r="E29" s="300"/>
      <c r="F29" s="301"/>
      <c r="G29" s="298"/>
      <c r="H29" s="298"/>
      <c r="I29" s="302"/>
      <c r="J29" s="303"/>
      <c r="K29" s="303"/>
      <c r="L29" s="303"/>
      <c r="M29" s="303"/>
      <c r="N29" s="321"/>
      <c r="O29" s="322">
        <f t="shared" si="1"/>
      </c>
      <c r="P29" s="322">
        <f t="shared" si="2"/>
      </c>
      <c r="Q29" s="322">
        <f t="shared" si="3"/>
      </c>
      <c r="R29" s="323">
        <f t="shared" si="0"/>
        <v>0</v>
      </c>
      <c r="S29" s="330"/>
      <c r="T29" s="328"/>
      <c r="U29" s="329">
        <f t="shared" si="4"/>
        <v>0</v>
      </c>
      <c r="Y29" s="320">
        <f t="shared" si="5"/>
        <v>0</v>
      </c>
      <c r="Z29" s="320">
        <f t="shared" si="6"/>
        <v>0</v>
      </c>
      <c r="AA29" s="320">
        <f t="shared" si="7"/>
        <v>0</v>
      </c>
      <c r="AB29" s="320">
        <f t="shared" si="8"/>
        <v>0</v>
      </c>
      <c r="AC29" s="320">
        <f t="shared" si="9"/>
        <v>0</v>
      </c>
      <c r="AD29" s="320">
        <f t="shared" si="10"/>
        <v>0</v>
      </c>
      <c r="AE29" s="320">
        <f t="shared" si="11"/>
        <v>0</v>
      </c>
      <c r="AF29" s="320">
        <f t="shared" si="12"/>
        <v>0</v>
      </c>
      <c r="AG29" s="320">
        <f t="shared" si="13"/>
        <v>0</v>
      </c>
      <c r="AH29" s="320">
        <f t="shared" si="14"/>
        <v>0</v>
      </c>
      <c r="AI29" s="320">
        <f t="shared" si="15"/>
        <v>0</v>
      </c>
      <c r="AJ29" s="320">
        <f t="shared" si="16"/>
        <v>0</v>
      </c>
      <c r="AK29" s="320">
        <f t="shared" si="17"/>
        <v>0</v>
      </c>
      <c r="AL29" s="320">
        <f t="shared" si="18"/>
        <v>0</v>
      </c>
      <c r="AM29" s="320">
        <f t="shared" si="19"/>
        <v>0</v>
      </c>
      <c r="AN29" s="320">
        <f t="shared" si="20"/>
        <v>0</v>
      </c>
    </row>
    <row r="30" spans="1:40" ht="9.75">
      <c r="A30" s="298"/>
      <c r="B30" s="298"/>
      <c r="C30" s="299"/>
      <c r="D30" s="298"/>
      <c r="E30" s="300"/>
      <c r="F30" s="301"/>
      <c r="G30" s="298"/>
      <c r="H30" s="298"/>
      <c r="I30" s="302"/>
      <c r="J30" s="303"/>
      <c r="K30" s="303"/>
      <c r="L30" s="303"/>
      <c r="M30" s="303"/>
      <c r="N30" s="321"/>
      <c r="O30" s="322">
        <f t="shared" si="1"/>
      </c>
      <c r="P30" s="322">
        <f t="shared" si="2"/>
      </c>
      <c r="Q30" s="322">
        <f t="shared" si="3"/>
      </c>
      <c r="R30" s="323">
        <f t="shared" si="0"/>
        <v>0</v>
      </c>
      <c r="S30" s="330"/>
      <c r="T30" s="328"/>
      <c r="U30" s="329">
        <f t="shared" si="4"/>
        <v>0</v>
      </c>
      <c r="Y30" s="320">
        <f t="shared" si="5"/>
        <v>0</v>
      </c>
      <c r="Z30" s="320">
        <f t="shared" si="6"/>
        <v>0</v>
      </c>
      <c r="AA30" s="320">
        <f t="shared" si="7"/>
        <v>0</v>
      </c>
      <c r="AB30" s="320">
        <f t="shared" si="8"/>
        <v>0</v>
      </c>
      <c r="AC30" s="320">
        <f t="shared" si="9"/>
        <v>0</v>
      </c>
      <c r="AD30" s="320">
        <f t="shared" si="10"/>
        <v>0</v>
      </c>
      <c r="AE30" s="320">
        <f t="shared" si="11"/>
        <v>0</v>
      </c>
      <c r="AF30" s="320">
        <f t="shared" si="12"/>
        <v>0</v>
      </c>
      <c r="AG30" s="320">
        <f t="shared" si="13"/>
        <v>0</v>
      </c>
      <c r="AH30" s="320">
        <f t="shared" si="14"/>
        <v>0</v>
      </c>
      <c r="AI30" s="320">
        <f t="shared" si="15"/>
        <v>0</v>
      </c>
      <c r="AJ30" s="320">
        <f t="shared" si="16"/>
        <v>0</v>
      </c>
      <c r="AK30" s="320">
        <f t="shared" si="17"/>
        <v>0</v>
      </c>
      <c r="AL30" s="320">
        <f t="shared" si="18"/>
        <v>0</v>
      </c>
      <c r="AM30" s="320">
        <f t="shared" si="19"/>
        <v>0</v>
      </c>
      <c r="AN30" s="320">
        <f t="shared" si="20"/>
        <v>0</v>
      </c>
    </row>
    <row r="31" spans="1:40" s="187" customFormat="1" ht="9.75">
      <c r="A31" s="304"/>
      <c r="B31" s="304"/>
      <c r="C31" s="305"/>
      <c r="D31" s="304"/>
      <c r="E31" s="310"/>
      <c r="F31" s="311"/>
      <c r="G31" s="298"/>
      <c r="H31" s="298"/>
      <c r="I31" s="302"/>
      <c r="J31" s="303"/>
      <c r="K31" s="303"/>
      <c r="L31" s="303"/>
      <c r="M31" s="303"/>
      <c r="N31" s="321"/>
      <c r="O31" s="322">
        <f t="shared" si="1"/>
      </c>
      <c r="P31" s="322">
        <f t="shared" si="2"/>
      </c>
      <c r="Q31" s="322">
        <f t="shared" si="3"/>
      </c>
      <c r="R31" s="323">
        <f t="shared" si="0"/>
        <v>0</v>
      </c>
      <c r="S31" s="331"/>
      <c r="T31" s="332"/>
      <c r="U31" s="329">
        <f t="shared" si="4"/>
        <v>0</v>
      </c>
      <c r="Y31" s="320">
        <f t="shared" si="5"/>
        <v>0</v>
      </c>
      <c r="Z31" s="320">
        <f t="shared" si="6"/>
        <v>0</v>
      </c>
      <c r="AA31" s="320">
        <f t="shared" si="7"/>
        <v>0</v>
      </c>
      <c r="AB31" s="320">
        <f t="shared" si="8"/>
        <v>0</v>
      </c>
      <c r="AC31" s="320">
        <f t="shared" si="9"/>
        <v>0</v>
      </c>
      <c r="AD31" s="320">
        <f t="shared" si="10"/>
        <v>0</v>
      </c>
      <c r="AE31" s="320">
        <f t="shared" si="11"/>
        <v>0</v>
      </c>
      <c r="AF31" s="320">
        <f t="shared" si="12"/>
        <v>0</v>
      </c>
      <c r="AG31" s="320">
        <f t="shared" si="13"/>
        <v>0</v>
      </c>
      <c r="AH31" s="320">
        <f t="shared" si="14"/>
        <v>0</v>
      </c>
      <c r="AI31" s="320">
        <f t="shared" si="15"/>
        <v>0</v>
      </c>
      <c r="AJ31" s="320">
        <f t="shared" si="16"/>
        <v>0</v>
      </c>
      <c r="AK31" s="320">
        <f t="shared" si="17"/>
        <v>0</v>
      </c>
      <c r="AL31" s="320">
        <f t="shared" si="18"/>
        <v>0</v>
      </c>
      <c r="AM31" s="320">
        <f t="shared" si="19"/>
        <v>0</v>
      </c>
      <c r="AN31" s="320">
        <f t="shared" si="20"/>
        <v>0</v>
      </c>
    </row>
    <row r="32" spans="1:40" ht="9.75">
      <c r="A32" s="298"/>
      <c r="B32" s="298"/>
      <c r="C32" s="306"/>
      <c r="D32" s="298"/>
      <c r="E32" s="300"/>
      <c r="F32" s="301"/>
      <c r="G32" s="298"/>
      <c r="H32" s="298"/>
      <c r="I32" s="302"/>
      <c r="J32" s="303"/>
      <c r="K32" s="303"/>
      <c r="L32" s="303"/>
      <c r="M32" s="303"/>
      <c r="N32" s="321"/>
      <c r="O32" s="322">
        <f t="shared" si="1"/>
      </c>
      <c r="P32" s="322">
        <f t="shared" si="2"/>
      </c>
      <c r="Q32" s="322">
        <f t="shared" si="3"/>
      </c>
      <c r="R32" s="323">
        <f t="shared" si="0"/>
        <v>0</v>
      </c>
      <c r="S32" s="330"/>
      <c r="T32" s="328"/>
      <c r="U32" s="329">
        <f t="shared" si="4"/>
        <v>0</v>
      </c>
      <c r="Y32" s="320">
        <f t="shared" si="5"/>
        <v>0</v>
      </c>
      <c r="Z32" s="320">
        <f t="shared" si="6"/>
        <v>0</v>
      </c>
      <c r="AA32" s="320">
        <f t="shared" si="7"/>
        <v>0</v>
      </c>
      <c r="AB32" s="320">
        <f t="shared" si="8"/>
        <v>0</v>
      </c>
      <c r="AC32" s="320">
        <f t="shared" si="9"/>
        <v>0</v>
      </c>
      <c r="AD32" s="320">
        <f t="shared" si="10"/>
        <v>0</v>
      </c>
      <c r="AE32" s="320">
        <f t="shared" si="11"/>
        <v>0</v>
      </c>
      <c r="AF32" s="320">
        <f t="shared" si="12"/>
        <v>0</v>
      </c>
      <c r="AG32" s="320">
        <f t="shared" si="13"/>
        <v>0</v>
      </c>
      <c r="AH32" s="320">
        <f t="shared" si="14"/>
        <v>0</v>
      </c>
      <c r="AI32" s="320">
        <f t="shared" si="15"/>
        <v>0</v>
      </c>
      <c r="AJ32" s="320">
        <f t="shared" si="16"/>
        <v>0</v>
      </c>
      <c r="AK32" s="320">
        <f t="shared" si="17"/>
        <v>0</v>
      </c>
      <c r="AL32" s="320">
        <f t="shared" si="18"/>
        <v>0</v>
      </c>
      <c r="AM32" s="320">
        <f t="shared" si="19"/>
        <v>0</v>
      </c>
      <c r="AN32" s="320">
        <f t="shared" si="20"/>
        <v>0</v>
      </c>
    </row>
    <row r="33" spans="1:40" s="187" customFormat="1" ht="9.75">
      <c r="A33" s="304"/>
      <c r="B33" s="304"/>
      <c r="C33" s="306"/>
      <c r="D33" s="298"/>
      <c r="E33" s="312"/>
      <c r="F33" s="313"/>
      <c r="G33" s="298"/>
      <c r="H33" s="298"/>
      <c r="I33" s="302"/>
      <c r="J33" s="303"/>
      <c r="K33" s="303"/>
      <c r="L33" s="303"/>
      <c r="M33" s="303"/>
      <c r="N33" s="321"/>
      <c r="O33" s="322">
        <f t="shared" si="1"/>
      </c>
      <c r="P33" s="322">
        <f t="shared" si="2"/>
      </c>
      <c r="Q33" s="322">
        <f t="shared" si="3"/>
      </c>
      <c r="R33" s="323">
        <f t="shared" si="0"/>
        <v>0</v>
      </c>
      <c r="S33" s="331"/>
      <c r="T33" s="332"/>
      <c r="U33" s="329">
        <f t="shared" si="4"/>
        <v>0</v>
      </c>
      <c r="Y33" s="320">
        <f t="shared" si="5"/>
        <v>0</v>
      </c>
      <c r="Z33" s="320">
        <f t="shared" si="6"/>
        <v>0</v>
      </c>
      <c r="AA33" s="320">
        <f t="shared" si="7"/>
        <v>0</v>
      </c>
      <c r="AB33" s="320">
        <f t="shared" si="8"/>
        <v>0</v>
      </c>
      <c r="AC33" s="320">
        <f t="shared" si="9"/>
        <v>0</v>
      </c>
      <c r="AD33" s="320">
        <f t="shared" si="10"/>
        <v>0</v>
      </c>
      <c r="AE33" s="320">
        <f t="shared" si="11"/>
        <v>0</v>
      </c>
      <c r="AF33" s="320">
        <f t="shared" si="12"/>
        <v>0</v>
      </c>
      <c r="AG33" s="320">
        <f t="shared" si="13"/>
        <v>0</v>
      </c>
      <c r="AH33" s="320">
        <f t="shared" si="14"/>
        <v>0</v>
      </c>
      <c r="AI33" s="320">
        <f t="shared" si="15"/>
        <v>0</v>
      </c>
      <c r="AJ33" s="320">
        <f t="shared" si="16"/>
        <v>0</v>
      </c>
      <c r="AK33" s="320">
        <f t="shared" si="17"/>
        <v>0</v>
      </c>
      <c r="AL33" s="320">
        <f t="shared" si="18"/>
        <v>0</v>
      </c>
      <c r="AM33" s="320">
        <f t="shared" si="19"/>
        <v>0</v>
      </c>
      <c r="AN33" s="320">
        <f t="shared" si="20"/>
        <v>0</v>
      </c>
    </row>
    <row r="34" spans="1:40" ht="9.75">
      <c r="A34" s="298"/>
      <c r="B34" s="298"/>
      <c r="C34" s="309"/>
      <c r="D34" s="298"/>
      <c r="E34" s="300"/>
      <c r="F34" s="301"/>
      <c r="G34" s="298"/>
      <c r="H34" s="298"/>
      <c r="I34" s="302"/>
      <c r="J34" s="303"/>
      <c r="K34" s="303"/>
      <c r="L34" s="303"/>
      <c r="M34" s="303"/>
      <c r="N34" s="321"/>
      <c r="O34" s="322">
        <f t="shared" si="1"/>
      </c>
      <c r="P34" s="322">
        <f t="shared" si="2"/>
      </c>
      <c r="Q34" s="322">
        <f t="shared" si="3"/>
      </c>
      <c r="R34" s="323">
        <f t="shared" si="0"/>
        <v>0</v>
      </c>
      <c r="S34" s="330"/>
      <c r="T34" s="328"/>
      <c r="U34" s="329">
        <f t="shared" si="4"/>
        <v>0</v>
      </c>
      <c r="Y34" s="320">
        <f t="shared" si="5"/>
        <v>0</v>
      </c>
      <c r="Z34" s="320">
        <f t="shared" si="6"/>
        <v>0</v>
      </c>
      <c r="AA34" s="320">
        <f t="shared" si="7"/>
        <v>0</v>
      </c>
      <c r="AB34" s="320">
        <f t="shared" si="8"/>
        <v>0</v>
      </c>
      <c r="AC34" s="320">
        <f t="shared" si="9"/>
        <v>0</v>
      </c>
      <c r="AD34" s="320">
        <f t="shared" si="10"/>
        <v>0</v>
      </c>
      <c r="AE34" s="320">
        <f t="shared" si="11"/>
        <v>0</v>
      </c>
      <c r="AF34" s="320">
        <f t="shared" si="12"/>
        <v>0</v>
      </c>
      <c r="AG34" s="320">
        <f t="shared" si="13"/>
        <v>0</v>
      </c>
      <c r="AH34" s="320">
        <f t="shared" si="14"/>
        <v>0</v>
      </c>
      <c r="AI34" s="320">
        <f t="shared" si="15"/>
        <v>0</v>
      </c>
      <c r="AJ34" s="320">
        <f t="shared" si="16"/>
        <v>0</v>
      </c>
      <c r="AK34" s="320">
        <f t="shared" si="17"/>
        <v>0</v>
      </c>
      <c r="AL34" s="320">
        <f t="shared" si="18"/>
        <v>0</v>
      </c>
      <c r="AM34" s="320">
        <f t="shared" si="19"/>
        <v>0</v>
      </c>
      <c r="AN34" s="320">
        <f t="shared" si="20"/>
        <v>0</v>
      </c>
    </row>
    <row r="35" spans="1:40" s="187" customFormat="1" ht="9.75">
      <c r="A35" s="304"/>
      <c r="B35" s="304"/>
      <c r="C35" s="306"/>
      <c r="D35" s="298"/>
      <c r="E35" s="312"/>
      <c r="F35" s="313"/>
      <c r="G35" s="298"/>
      <c r="H35" s="298"/>
      <c r="I35" s="302"/>
      <c r="J35" s="303"/>
      <c r="K35" s="303"/>
      <c r="L35" s="303"/>
      <c r="M35" s="303"/>
      <c r="N35" s="321"/>
      <c r="O35" s="322">
        <f t="shared" si="1"/>
      </c>
      <c r="P35" s="322">
        <f t="shared" si="2"/>
      </c>
      <c r="Q35" s="322">
        <f t="shared" si="3"/>
      </c>
      <c r="R35" s="323">
        <f t="shared" si="0"/>
        <v>0</v>
      </c>
      <c r="S35" s="331"/>
      <c r="T35" s="332"/>
      <c r="U35" s="329">
        <f t="shared" si="4"/>
        <v>0</v>
      </c>
      <c r="Y35" s="320">
        <f t="shared" si="5"/>
        <v>0</v>
      </c>
      <c r="Z35" s="320">
        <f t="shared" si="6"/>
        <v>0</v>
      </c>
      <c r="AA35" s="320">
        <f t="shared" si="7"/>
        <v>0</v>
      </c>
      <c r="AB35" s="320">
        <f t="shared" si="8"/>
        <v>0</v>
      </c>
      <c r="AC35" s="320">
        <f t="shared" si="9"/>
        <v>0</v>
      </c>
      <c r="AD35" s="320">
        <f t="shared" si="10"/>
        <v>0</v>
      </c>
      <c r="AE35" s="320">
        <f t="shared" si="11"/>
        <v>0</v>
      </c>
      <c r="AF35" s="320">
        <f t="shared" si="12"/>
        <v>0</v>
      </c>
      <c r="AG35" s="320">
        <f t="shared" si="13"/>
        <v>0</v>
      </c>
      <c r="AH35" s="320">
        <f t="shared" si="14"/>
        <v>0</v>
      </c>
      <c r="AI35" s="320">
        <f t="shared" si="15"/>
        <v>0</v>
      </c>
      <c r="AJ35" s="320">
        <f t="shared" si="16"/>
        <v>0</v>
      </c>
      <c r="AK35" s="320">
        <f t="shared" si="17"/>
        <v>0</v>
      </c>
      <c r="AL35" s="320">
        <f t="shared" si="18"/>
        <v>0</v>
      </c>
      <c r="AM35" s="320">
        <f t="shared" si="19"/>
        <v>0</v>
      </c>
      <c r="AN35" s="320">
        <f t="shared" si="20"/>
        <v>0</v>
      </c>
    </row>
    <row r="36" spans="1:40" ht="9.75">
      <c r="A36" s="298"/>
      <c r="B36" s="298"/>
      <c r="C36" s="309"/>
      <c r="D36" s="298"/>
      <c r="E36" s="300"/>
      <c r="F36" s="301"/>
      <c r="G36" s="298"/>
      <c r="H36" s="298"/>
      <c r="I36" s="302"/>
      <c r="J36" s="303"/>
      <c r="K36" s="303"/>
      <c r="L36" s="303"/>
      <c r="M36" s="303"/>
      <c r="N36" s="321"/>
      <c r="O36" s="322">
        <f t="shared" si="1"/>
      </c>
      <c r="P36" s="322">
        <f t="shared" si="2"/>
      </c>
      <c r="Q36" s="322">
        <f t="shared" si="3"/>
      </c>
      <c r="R36" s="323">
        <f t="shared" si="0"/>
        <v>0</v>
      </c>
      <c r="S36" s="330"/>
      <c r="T36" s="328"/>
      <c r="U36" s="329">
        <f t="shared" si="4"/>
        <v>0</v>
      </c>
      <c r="Y36" s="320">
        <f t="shared" si="5"/>
        <v>0</v>
      </c>
      <c r="Z36" s="320">
        <f t="shared" si="6"/>
        <v>0</v>
      </c>
      <c r="AA36" s="320">
        <f t="shared" si="7"/>
        <v>0</v>
      </c>
      <c r="AB36" s="320">
        <f t="shared" si="8"/>
        <v>0</v>
      </c>
      <c r="AC36" s="320">
        <f t="shared" si="9"/>
        <v>0</v>
      </c>
      <c r="AD36" s="320">
        <f t="shared" si="10"/>
        <v>0</v>
      </c>
      <c r="AE36" s="320">
        <f t="shared" si="11"/>
        <v>0</v>
      </c>
      <c r="AF36" s="320">
        <f t="shared" si="12"/>
        <v>0</v>
      </c>
      <c r="AG36" s="320">
        <f t="shared" si="13"/>
        <v>0</v>
      </c>
      <c r="AH36" s="320">
        <f t="shared" si="14"/>
        <v>0</v>
      </c>
      <c r="AI36" s="320">
        <f t="shared" si="15"/>
        <v>0</v>
      </c>
      <c r="AJ36" s="320">
        <f t="shared" si="16"/>
        <v>0</v>
      </c>
      <c r="AK36" s="320">
        <f t="shared" si="17"/>
        <v>0</v>
      </c>
      <c r="AL36" s="320">
        <f t="shared" si="18"/>
        <v>0</v>
      </c>
      <c r="AM36" s="320">
        <f t="shared" si="19"/>
        <v>0</v>
      </c>
      <c r="AN36" s="320">
        <f t="shared" si="20"/>
        <v>0</v>
      </c>
    </row>
    <row r="37" spans="1:40" ht="9.75">
      <c r="A37" s="298"/>
      <c r="B37" s="298"/>
      <c r="C37" s="309"/>
      <c r="D37" s="304"/>
      <c r="E37" s="310"/>
      <c r="F37" s="311"/>
      <c r="G37" s="298"/>
      <c r="H37" s="298"/>
      <c r="I37" s="302"/>
      <c r="J37" s="303"/>
      <c r="K37" s="303"/>
      <c r="L37" s="303"/>
      <c r="M37" s="303"/>
      <c r="N37" s="321"/>
      <c r="O37" s="322">
        <f t="shared" si="1"/>
      </c>
      <c r="P37" s="322">
        <f t="shared" si="2"/>
      </c>
      <c r="Q37" s="322">
        <f t="shared" si="3"/>
      </c>
      <c r="R37" s="323">
        <f t="shared" si="0"/>
        <v>0</v>
      </c>
      <c r="S37" s="330"/>
      <c r="T37" s="328"/>
      <c r="U37" s="329">
        <f t="shared" si="4"/>
        <v>0</v>
      </c>
      <c r="Y37" s="320">
        <f t="shared" si="5"/>
        <v>0</v>
      </c>
      <c r="Z37" s="320">
        <f t="shared" si="6"/>
        <v>0</v>
      </c>
      <c r="AA37" s="320">
        <f t="shared" si="7"/>
        <v>0</v>
      </c>
      <c r="AB37" s="320">
        <f t="shared" si="8"/>
        <v>0</v>
      </c>
      <c r="AC37" s="320">
        <f t="shared" si="9"/>
        <v>0</v>
      </c>
      <c r="AD37" s="320">
        <f t="shared" si="10"/>
        <v>0</v>
      </c>
      <c r="AE37" s="320">
        <f t="shared" si="11"/>
        <v>0</v>
      </c>
      <c r="AF37" s="320">
        <f t="shared" si="12"/>
        <v>0</v>
      </c>
      <c r="AG37" s="320">
        <f t="shared" si="13"/>
        <v>0</v>
      </c>
      <c r="AH37" s="320">
        <f t="shared" si="14"/>
        <v>0</v>
      </c>
      <c r="AI37" s="320">
        <f t="shared" si="15"/>
        <v>0</v>
      </c>
      <c r="AJ37" s="320">
        <f t="shared" si="16"/>
        <v>0</v>
      </c>
      <c r="AK37" s="320">
        <f t="shared" si="17"/>
        <v>0</v>
      </c>
      <c r="AL37" s="320">
        <f t="shared" si="18"/>
        <v>0</v>
      </c>
      <c r="AM37" s="320">
        <f t="shared" si="19"/>
        <v>0</v>
      </c>
      <c r="AN37" s="320">
        <f t="shared" si="20"/>
        <v>0</v>
      </c>
    </row>
    <row r="38" spans="1:40" ht="9.75">
      <c r="A38" s="298"/>
      <c r="B38" s="298"/>
      <c r="C38" s="309"/>
      <c r="D38" s="304"/>
      <c r="E38" s="310"/>
      <c r="F38" s="311"/>
      <c r="G38" s="298"/>
      <c r="H38" s="298"/>
      <c r="I38" s="302"/>
      <c r="J38" s="303"/>
      <c r="K38" s="303"/>
      <c r="L38" s="303"/>
      <c r="M38" s="303"/>
      <c r="N38" s="321"/>
      <c r="O38" s="322">
        <f t="shared" si="1"/>
      </c>
      <c r="P38" s="322">
        <f t="shared" si="2"/>
      </c>
      <c r="Q38" s="322">
        <f t="shared" si="3"/>
      </c>
      <c r="R38" s="323">
        <f t="shared" si="0"/>
        <v>0</v>
      </c>
      <c r="S38" s="330"/>
      <c r="T38" s="328"/>
      <c r="U38" s="329">
        <f t="shared" si="4"/>
        <v>0</v>
      </c>
      <c r="Y38" s="320">
        <f t="shared" si="5"/>
        <v>0</v>
      </c>
      <c r="Z38" s="320">
        <f t="shared" si="6"/>
        <v>0</v>
      </c>
      <c r="AA38" s="320">
        <f t="shared" si="7"/>
        <v>0</v>
      </c>
      <c r="AB38" s="320">
        <f t="shared" si="8"/>
        <v>0</v>
      </c>
      <c r="AC38" s="320">
        <f t="shared" si="9"/>
        <v>0</v>
      </c>
      <c r="AD38" s="320">
        <f t="shared" si="10"/>
        <v>0</v>
      </c>
      <c r="AE38" s="320">
        <f t="shared" si="11"/>
        <v>0</v>
      </c>
      <c r="AF38" s="320">
        <f t="shared" si="12"/>
        <v>0</v>
      </c>
      <c r="AG38" s="320">
        <f t="shared" si="13"/>
        <v>0</v>
      </c>
      <c r="AH38" s="320">
        <f t="shared" si="14"/>
        <v>0</v>
      </c>
      <c r="AI38" s="320">
        <f t="shared" si="15"/>
        <v>0</v>
      </c>
      <c r="AJ38" s="320">
        <f t="shared" si="16"/>
        <v>0</v>
      </c>
      <c r="AK38" s="320">
        <f t="shared" si="17"/>
        <v>0</v>
      </c>
      <c r="AL38" s="320">
        <f t="shared" si="18"/>
        <v>0</v>
      </c>
      <c r="AM38" s="320">
        <f t="shared" si="19"/>
        <v>0</v>
      </c>
      <c r="AN38" s="320">
        <f t="shared" si="20"/>
        <v>0</v>
      </c>
    </row>
    <row r="39" spans="1:40" ht="9.75">
      <c r="A39" s="298"/>
      <c r="B39" s="298"/>
      <c r="C39" s="309"/>
      <c r="D39" s="304"/>
      <c r="E39" s="310"/>
      <c r="F39" s="311"/>
      <c r="G39" s="298"/>
      <c r="H39" s="298"/>
      <c r="I39" s="302"/>
      <c r="J39" s="303"/>
      <c r="K39" s="303"/>
      <c r="L39" s="303"/>
      <c r="M39" s="303"/>
      <c r="N39" s="321"/>
      <c r="O39" s="322">
        <f t="shared" si="1"/>
      </c>
      <c r="P39" s="322">
        <f t="shared" si="2"/>
      </c>
      <c r="Q39" s="322">
        <f t="shared" si="3"/>
      </c>
      <c r="R39" s="323">
        <f t="shared" si="0"/>
        <v>0</v>
      </c>
      <c r="S39" s="330"/>
      <c r="T39" s="328"/>
      <c r="U39" s="329">
        <f t="shared" si="4"/>
        <v>0</v>
      </c>
      <c r="Y39" s="320">
        <f t="shared" si="5"/>
        <v>0</v>
      </c>
      <c r="Z39" s="320">
        <f t="shared" si="6"/>
        <v>0</v>
      </c>
      <c r="AA39" s="320">
        <f t="shared" si="7"/>
        <v>0</v>
      </c>
      <c r="AB39" s="320">
        <f t="shared" si="8"/>
        <v>0</v>
      </c>
      <c r="AC39" s="320">
        <f t="shared" si="9"/>
        <v>0</v>
      </c>
      <c r="AD39" s="320">
        <f t="shared" si="10"/>
        <v>0</v>
      </c>
      <c r="AE39" s="320">
        <f t="shared" si="11"/>
        <v>0</v>
      </c>
      <c r="AF39" s="320">
        <f t="shared" si="12"/>
        <v>0</v>
      </c>
      <c r="AG39" s="320">
        <f t="shared" si="13"/>
        <v>0</v>
      </c>
      <c r="AH39" s="320">
        <f t="shared" si="14"/>
        <v>0</v>
      </c>
      <c r="AI39" s="320">
        <f t="shared" si="15"/>
        <v>0</v>
      </c>
      <c r="AJ39" s="320">
        <f t="shared" si="16"/>
        <v>0</v>
      </c>
      <c r="AK39" s="320">
        <f t="shared" si="17"/>
        <v>0</v>
      </c>
      <c r="AL39" s="320">
        <f t="shared" si="18"/>
        <v>0</v>
      </c>
      <c r="AM39" s="320">
        <f t="shared" si="19"/>
        <v>0</v>
      </c>
      <c r="AN39" s="320">
        <f t="shared" si="20"/>
        <v>0</v>
      </c>
    </row>
    <row r="40" spans="1:40" ht="9.75">
      <c r="A40" s="298"/>
      <c r="B40" s="298"/>
      <c r="C40" s="309"/>
      <c r="D40" s="304"/>
      <c r="E40" s="310"/>
      <c r="F40" s="311"/>
      <c r="G40" s="298"/>
      <c r="H40" s="298"/>
      <c r="I40" s="302"/>
      <c r="J40" s="303"/>
      <c r="K40" s="303"/>
      <c r="L40" s="303"/>
      <c r="M40" s="303"/>
      <c r="N40" s="321"/>
      <c r="O40" s="322">
        <f t="shared" si="1"/>
      </c>
      <c r="P40" s="322">
        <f t="shared" si="2"/>
      </c>
      <c r="Q40" s="322">
        <f t="shared" si="3"/>
      </c>
      <c r="R40" s="323">
        <f t="shared" si="0"/>
        <v>0</v>
      </c>
      <c r="S40" s="330"/>
      <c r="T40" s="328"/>
      <c r="U40" s="329">
        <f t="shared" si="4"/>
        <v>0</v>
      </c>
      <c r="Y40" s="320">
        <f t="shared" si="5"/>
        <v>0</v>
      </c>
      <c r="Z40" s="320">
        <f t="shared" si="6"/>
        <v>0</v>
      </c>
      <c r="AA40" s="320">
        <f t="shared" si="7"/>
        <v>0</v>
      </c>
      <c r="AB40" s="320">
        <f t="shared" si="8"/>
        <v>0</v>
      </c>
      <c r="AC40" s="320">
        <f t="shared" si="9"/>
        <v>0</v>
      </c>
      <c r="AD40" s="320">
        <f t="shared" si="10"/>
        <v>0</v>
      </c>
      <c r="AE40" s="320">
        <f t="shared" si="11"/>
        <v>0</v>
      </c>
      <c r="AF40" s="320">
        <f t="shared" si="12"/>
        <v>0</v>
      </c>
      <c r="AG40" s="320">
        <f t="shared" si="13"/>
        <v>0</v>
      </c>
      <c r="AH40" s="320">
        <f t="shared" si="14"/>
        <v>0</v>
      </c>
      <c r="AI40" s="320">
        <f t="shared" si="15"/>
        <v>0</v>
      </c>
      <c r="AJ40" s="320">
        <f t="shared" si="16"/>
        <v>0</v>
      </c>
      <c r="AK40" s="320">
        <f t="shared" si="17"/>
        <v>0</v>
      </c>
      <c r="AL40" s="320">
        <f t="shared" si="18"/>
        <v>0</v>
      </c>
      <c r="AM40" s="320">
        <f t="shared" si="19"/>
        <v>0</v>
      </c>
      <c r="AN40" s="320">
        <f t="shared" si="20"/>
        <v>0</v>
      </c>
    </row>
    <row r="41" spans="1:40" ht="9.75">
      <c r="A41" s="298"/>
      <c r="B41" s="298"/>
      <c r="C41" s="309"/>
      <c r="D41" s="304"/>
      <c r="E41" s="310"/>
      <c r="F41" s="311"/>
      <c r="G41" s="298"/>
      <c r="H41" s="298"/>
      <c r="I41" s="302"/>
      <c r="J41" s="303"/>
      <c r="K41" s="303"/>
      <c r="L41" s="303"/>
      <c r="M41" s="303"/>
      <c r="N41" s="321"/>
      <c r="O41" s="322">
        <f t="shared" si="1"/>
      </c>
      <c r="P41" s="322">
        <f t="shared" si="2"/>
      </c>
      <c r="Q41" s="322">
        <f t="shared" si="3"/>
      </c>
      <c r="R41" s="323">
        <f t="shared" si="0"/>
        <v>0</v>
      </c>
      <c r="S41" s="330"/>
      <c r="T41" s="328"/>
      <c r="U41" s="329">
        <f t="shared" si="4"/>
        <v>0</v>
      </c>
      <c r="Y41" s="320">
        <f t="shared" si="5"/>
        <v>0</v>
      </c>
      <c r="Z41" s="320">
        <f t="shared" si="6"/>
        <v>0</v>
      </c>
      <c r="AA41" s="320">
        <f t="shared" si="7"/>
        <v>0</v>
      </c>
      <c r="AB41" s="320">
        <f t="shared" si="8"/>
        <v>0</v>
      </c>
      <c r="AC41" s="320">
        <f t="shared" si="9"/>
        <v>0</v>
      </c>
      <c r="AD41" s="320">
        <f t="shared" si="10"/>
        <v>0</v>
      </c>
      <c r="AE41" s="320">
        <f t="shared" si="11"/>
        <v>0</v>
      </c>
      <c r="AF41" s="320">
        <f t="shared" si="12"/>
        <v>0</v>
      </c>
      <c r="AG41" s="320">
        <f t="shared" si="13"/>
        <v>0</v>
      </c>
      <c r="AH41" s="320">
        <f t="shared" si="14"/>
        <v>0</v>
      </c>
      <c r="AI41" s="320">
        <f t="shared" si="15"/>
        <v>0</v>
      </c>
      <c r="AJ41" s="320">
        <f t="shared" si="16"/>
        <v>0</v>
      </c>
      <c r="AK41" s="320">
        <f t="shared" si="17"/>
        <v>0</v>
      </c>
      <c r="AL41" s="320">
        <f t="shared" si="18"/>
        <v>0</v>
      </c>
      <c r="AM41" s="320">
        <f t="shared" si="19"/>
        <v>0</v>
      </c>
      <c r="AN41" s="320">
        <f t="shared" si="20"/>
        <v>0</v>
      </c>
    </row>
    <row r="42" spans="1:40" ht="9.75">
      <c r="A42" s="298"/>
      <c r="B42" s="298"/>
      <c r="C42" s="309"/>
      <c r="D42" s="304"/>
      <c r="E42" s="310"/>
      <c r="F42" s="311"/>
      <c r="G42" s="298"/>
      <c r="H42" s="298"/>
      <c r="I42" s="302"/>
      <c r="J42" s="303"/>
      <c r="K42" s="303"/>
      <c r="L42" s="303"/>
      <c r="M42" s="303"/>
      <c r="N42" s="321"/>
      <c r="O42" s="322">
        <f t="shared" si="1"/>
      </c>
      <c r="P42" s="322">
        <f t="shared" si="2"/>
      </c>
      <c r="Q42" s="322">
        <f t="shared" si="3"/>
      </c>
      <c r="R42" s="323">
        <f t="shared" si="0"/>
        <v>0</v>
      </c>
      <c r="S42" s="330"/>
      <c r="T42" s="328"/>
      <c r="U42" s="329">
        <f t="shared" si="4"/>
        <v>0</v>
      </c>
      <c r="Y42" s="320">
        <f t="shared" si="5"/>
        <v>0</v>
      </c>
      <c r="Z42" s="320">
        <f t="shared" si="6"/>
        <v>0</v>
      </c>
      <c r="AA42" s="320">
        <f t="shared" si="7"/>
        <v>0</v>
      </c>
      <c r="AB42" s="320">
        <f t="shared" si="8"/>
        <v>0</v>
      </c>
      <c r="AC42" s="320">
        <f t="shared" si="9"/>
        <v>0</v>
      </c>
      <c r="AD42" s="320">
        <f t="shared" si="10"/>
        <v>0</v>
      </c>
      <c r="AE42" s="320">
        <f t="shared" si="11"/>
        <v>0</v>
      </c>
      <c r="AF42" s="320">
        <f t="shared" si="12"/>
        <v>0</v>
      </c>
      <c r="AG42" s="320">
        <f t="shared" si="13"/>
        <v>0</v>
      </c>
      <c r="AH42" s="320">
        <f t="shared" si="14"/>
        <v>0</v>
      </c>
      <c r="AI42" s="320">
        <f t="shared" si="15"/>
        <v>0</v>
      </c>
      <c r="AJ42" s="320">
        <f t="shared" si="16"/>
        <v>0</v>
      </c>
      <c r="AK42" s="320">
        <f t="shared" si="17"/>
        <v>0</v>
      </c>
      <c r="AL42" s="320">
        <f t="shared" si="18"/>
        <v>0</v>
      </c>
      <c r="AM42" s="320">
        <f t="shared" si="19"/>
        <v>0</v>
      </c>
      <c r="AN42" s="320">
        <f t="shared" si="20"/>
        <v>0</v>
      </c>
    </row>
    <row r="43" spans="1:40" ht="9.75">
      <c r="A43" s="298"/>
      <c r="B43" s="298"/>
      <c r="C43" s="309"/>
      <c r="D43" s="304"/>
      <c r="E43" s="310"/>
      <c r="F43" s="311"/>
      <c r="G43" s="298"/>
      <c r="H43" s="298"/>
      <c r="I43" s="302"/>
      <c r="J43" s="303"/>
      <c r="K43" s="303"/>
      <c r="L43" s="303"/>
      <c r="M43" s="303"/>
      <c r="N43" s="321"/>
      <c r="O43" s="322">
        <f t="shared" si="1"/>
      </c>
      <c r="P43" s="322">
        <f t="shared" si="2"/>
      </c>
      <c r="Q43" s="322">
        <f t="shared" si="3"/>
      </c>
      <c r="R43" s="323">
        <f aca="true" t="shared" si="21" ref="R43:R74">IF(SUM(O43:Q43)=L43,SUM(O43:Q43),"Chyba")</f>
        <v>0</v>
      </c>
      <c r="S43" s="330"/>
      <c r="T43" s="328"/>
      <c r="U43" s="329">
        <f t="shared" si="4"/>
        <v>0</v>
      </c>
      <c r="Y43" s="320">
        <f t="shared" si="5"/>
        <v>0</v>
      </c>
      <c r="Z43" s="320">
        <f t="shared" si="6"/>
        <v>0</v>
      </c>
      <c r="AA43" s="320">
        <f t="shared" si="7"/>
        <v>0</v>
      </c>
      <c r="AB43" s="320">
        <f t="shared" si="8"/>
        <v>0</v>
      </c>
      <c r="AC43" s="320">
        <f t="shared" si="9"/>
        <v>0</v>
      </c>
      <c r="AD43" s="320">
        <f t="shared" si="10"/>
        <v>0</v>
      </c>
      <c r="AE43" s="320">
        <f t="shared" si="11"/>
        <v>0</v>
      </c>
      <c r="AF43" s="320">
        <f t="shared" si="12"/>
        <v>0</v>
      </c>
      <c r="AG43" s="320">
        <f t="shared" si="13"/>
        <v>0</v>
      </c>
      <c r="AH43" s="320">
        <f t="shared" si="14"/>
        <v>0</v>
      </c>
      <c r="AI43" s="320">
        <f t="shared" si="15"/>
        <v>0</v>
      </c>
      <c r="AJ43" s="320">
        <f t="shared" si="16"/>
        <v>0</v>
      </c>
      <c r="AK43" s="320">
        <f t="shared" si="17"/>
        <v>0</v>
      </c>
      <c r="AL43" s="320">
        <f t="shared" si="18"/>
        <v>0</v>
      </c>
      <c r="AM43" s="320">
        <f t="shared" si="19"/>
        <v>0</v>
      </c>
      <c r="AN43" s="320">
        <f t="shared" si="20"/>
        <v>0</v>
      </c>
    </row>
    <row r="44" spans="1:40" ht="9.75">
      <c r="A44" s="298"/>
      <c r="B44" s="298"/>
      <c r="C44" s="309"/>
      <c r="D44" s="304"/>
      <c r="E44" s="310"/>
      <c r="F44" s="311"/>
      <c r="G44" s="298"/>
      <c r="H44" s="298"/>
      <c r="I44" s="302"/>
      <c r="J44" s="303"/>
      <c r="K44" s="303"/>
      <c r="L44" s="303"/>
      <c r="M44" s="303"/>
      <c r="N44" s="321"/>
      <c r="O44" s="322">
        <f t="shared" si="1"/>
      </c>
      <c r="P44" s="322">
        <f t="shared" si="2"/>
      </c>
      <c r="Q44" s="322">
        <f t="shared" si="3"/>
      </c>
      <c r="R44" s="323">
        <f t="shared" si="21"/>
        <v>0</v>
      </c>
      <c r="S44" s="330"/>
      <c r="T44" s="328"/>
      <c r="U44" s="329">
        <f t="shared" si="4"/>
        <v>0</v>
      </c>
      <c r="Y44" s="320">
        <f t="shared" si="5"/>
        <v>0</v>
      </c>
      <c r="Z44" s="320">
        <f t="shared" si="6"/>
        <v>0</v>
      </c>
      <c r="AA44" s="320">
        <f t="shared" si="7"/>
        <v>0</v>
      </c>
      <c r="AB44" s="320">
        <f t="shared" si="8"/>
        <v>0</v>
      </c>
      <c r="AC44" s="320">
        <f t="shared" si="9"/>
        <v>0</v>
      </c>
      <c r="AD44" s="320">
        <f t="shared" si="10"/>
        <v>0</v>
      </c>
      <c r="AE44" s="320">
        <f t="shared" si="11"/>
        <v>0</v>
      </c>
      <c r="AF44" s="320">
        <f t="shared" si="12"/>
        <v>0</v>
      </c>
      <c r="AG44" s="320">
        <f t="shared" si="13"/>
        <v>0</v>
      </c>
      <c r="AH44" s="320">
        <f t="shared" si="14"/>
        <v>0</v>
      </c>
      <c r="AI44" s="320">
        <f t="shared" si="15"/>
        <v>0</v>
      </c>
      <c r="AJ44" s="320">
        <f t="shared" si="16"/>
        <v>0</v>
      </c>
      <c r="AK44" s="320">
        <f t="shared" si="17"/>
        <v>0</v>
      </c>
      <c r="AL44" s="320">
        <f t="shared" si="18"/>
        <v>0</v>
      </c>
      <c r="AM44" s="320">
        <f t="shared" si="19"/>
        <v>0</v>
      </c>
      <c r="AN44" s="320">
        <f t="shared" si="20"/>
        <v>0</v>
      </c>
    </row>
    <row r="45" spans="1:40" ht="9.75">
      <c r="A45" s="298"/>
      <c r="B45" s="298"/>
      <c r="C45" s="309"/>
      <c r="D45" s="304"/>
      <c r="E45" s="310"/>
      <c r="F45" s="311"/>
      <c r="G45" s="298"/>
      <c r="H45" s="298"/>
      <c r="I45" s="302"/>
      <c r="J45" s="303"/>
      <c r="K45" s="303"/>
      <c r="L45" s="303"/>
      <c r="M45" s="303"/>
      <c r="N45" s="321"/>
      <c r="O45" s="322">
        <f t="shared" si="1"/>
      </c>
      <c r="P45" s="322">
        <f t="shared" si="2"/>
      </c>
      <c r="Q45" s="322">
        <f t="shared" si="3"/>
      </c>
      <c r="R45" s="323">
        <f t="shared" si="21"/>
        <v>0</v>
      </c>
      <c r="S45" s="330"/>
      <c r="T45" s="328"/>
      <c r="U45" s="329">
        <f t="shared" si="4"/>
        <v>0</v>
      </c>
      <c r="Y45" s="320">
        <f t="shared" si="5"/>
        <v>0</v>
      </c>
      <c r="Z45" s="320">
        <f t="shared" si="6"/>
        <v>0</v>
      </c>
      <c r="AA45" s="320">
        <f t="shared" si="7"/>
        <v>0</v>
      </c>
      <c r="AB45" s="320">
        <f t="shared" si="8"/>
        <v>0</v>
      </c>
      <c r="AC45" s="320">
        <f t="shared" si="9"/>
        <v>0</v>
      </c>
      <c r="AD45" s="320">
        <f t="shared" si="10"/>
        <v>0</v>
      </c>
      <c r="AE45" s="320">
        <f t="shared" si="11"/>
        <v>0</v>
      </c>
      <c r="AF45" s="320">
        <f t="shared" si="12"/>
        <v>0</v>
      </c>
      <c r="AG45" s="320">
        <f t="shared" si="13"/>
        <v>0</v>
      </c>
      <c r="AH45" s="320">
        <f t="shared" si="14"/>
        <v>0</v>
      </c>
      <c r="AI45" s="320">
        <f t="shared" si="15"/>
        <v>0</v>
      </c>
      <c r="AJ45" s="320">
        <f t="shared" si="16"/>
        <v>0</v>
      </c>
      <c r="AK45" s="320">
        <f t="shared" si="17"/>
        <v>0</v>
      </c>
      <c r="AL45" s="320">
        <f t="shared" si="18"/>
        <v>0</v>
      </c>
      <c r="AM45" s="320">
        <f t="shared" si="19"/>
        <v>0</v>
      </c>
      <c r="AN45" s="320">
        <f t="shared" si="20"/>
        <v>0</v>
      </c>
    </row>
    <row r="46" spans="1:40" ht="9.75">
      <c r="A46" s="298"/>
      <c r="B46" s="298"/>
      <c r="C46" s="309"/>
      <c r="D46" s="304"/>
      <c r="E46" s="310"/>
      <c r="F46" s="311"/>
      <c r="G46" s="298"/>
      <c r="H46" s="298"/>
      <c r="I46" s="302"/>
      <c r="J46" s="303"/>
      <c r="K46" s="303"/>
      <c r="L46" s="303"/>
      <c r="M46" s="303"/>
      <c r="N46" s="321"/>
      <c r="O46" s="322">
        <f t="shared" si="1"/>
      </c>
      <c r="P46" s="322">
        <f t="shared" si="2"/>
      </c>
      <c r="Q46" s="322">
        <f t="shared" si="3"/>
      </c>
      <c r="R46" s="323">
        <f t="shared" si="21"/>
        <v>0</v>
      </c>
      <c r="S46" s="330"/>
      <c r="T46" s="328"/>
      <c r="U46" s="329">
        <f t="shared" si="4"/>
        <v>0</v>
      </c>
      <c r="Y46" s="320">
        <f t="shared" si="5"/>
        <v>0</v>
      </c>
      <c r="Z46" s="320">
        <f t="shared" si="6"/>
        <v>0</v>
      </c>
      <c r="AA46" s="320">
        <f t="shared" si="7"/>
        <v>0</v>
      </c>
      <c r="AB46" s="320">
        <f t="shared" si="8"/>
        <v>0</v>
      </c>
      <c r="AC46" s="320">
        <f t="shared" si="9"/>
        <v>0</v>
      </c>
      <c r="AD46" s="320">
        <f t="shared" si="10"/>
        <v>0</v>
      </c>
      <c r="AE46" s="320">
        <f t="shared" si="11"/>
        <v>0</v>
      </c>
      <c r="AF46" s="320">
        <f t="shared" si="12"/>
        <v>0</v>
      </c>
      <c r="AG46" s="320">
        <f t="shared" si="13"/>
        <v>0</v>
      </c>
      <c r="AH46" s="320">
        <f t="shared" si="14"/>
        <v>0</v>
      </c>
      <c r="AI46" s="320">
        <f t="shared" si="15"/>
        <v>0</v>
      </c>
      <c r="AJ46" s="320">
        <f t="shared" si="16"/>
        <v>0</v>
      </c>
      <c r="AK46" s="320">
        <f t="shared" si="17"/>
        <v>0</v>
      </c>
      <c r="AL46" s="320">
        <f t="shared" si="18"/>
        <v>0</v>
      </c>
      <c r="AM46" s="320">
        <f t="shared" si="19"/>
        <v>0</v>
      </c>
      <c r="AN46" s="320">
        <f t="shared" si="20"/>
        <v>0</v>
      </c>
    </row>
    <row r="47" spans="1:40" ht="9.75">
      <c r="A47" s="298"/>
      <c r="B47" s="298"/>
      <c r="C47" s="309"/>
      <c r="D47" s="304"/>
      <c r="E47" s="310"/>
      <c r="F47" s="311"/>
      <c r="G47" s="298"/>
      <c r="H47" s="298"/>
      <c r="I47" s="302"/>
      <c r="J47" s="303"/>
      <c r="K47" s="303"/>
      <c r="L47" s="303"/>
      <c r="M47" s="303"/>
      <c r="N47" s="321"/>
      <c r="O47" s="322">
        <f t="shared" si="1"/>
      </c>
      <c r="P47" s="322">
        <f t="shared" si="2"/>
      </c>
      <c r="Q47" s="322">
        <f t="shared" si="3"/>
      </c>
      <c r="R47" s="323">
        <f t="shared" si="21"/>
        <v>0</v>
      </c>
      <c r="S47" s="330"/>
      <c r="T47" s="328"/>
      <c r="U47" s="329">
        <f t="shared" si="4"/>
        <v>0</v>
      </c>
      <c r="Y47" s="320">
        <f t="shared" si="5"/>
        <v>0</v>
      </c>
      <c r="Z47" s="320">
        <f t="shared" si="6"/>
        <v>0</v>
      </c>
      <c r="AA47" s="320">
        <f t="shared" si="7"/>
        <v>0</v>
      </c>
      <c r="AB47" s="320">
        <f t="shared" si="8"/>
        <v>0</v>
      </c>
      <c r="AC47" s="320">
        <f t="shared" si="9"/>
        <v>0</v>
      </c>
      <c r="AD47" s="320">
        <f t="shared" si="10"/>
        <v>0</v>
      </c>
      <c r="AE47" s="320">
        <f t="shared" si="11"/>
        <v>0</v>
      </c>
      <c r="AF47" s="320">
        <f t="shared" si="12"/>
        <v>0</v>
      </c>
      <c r="AG47" s="320">
        <f t="shared" si="13"/>
        <v>0</v>
      </c>
      <c r="AH47" s="320">
        <f t="shared" si="14"/>
        <v>0</v>
      </c>
      <c r="AI47" s="320">
        <f t="shared" si="15"/>
        <v>0</v>
      </c>
      <c r="AJ47" s="320">
        <f t="shared" si="16"/>
        <v>0</v>
      </c>
      <c r="AK47" s="320">
        <f t="shared" si="17"/>
        <v>0</v>
      </c>
      <c r="AL47" s="320">
        <f t="shared" si="18"/>
        <v>0</v>
      </c>
      <c r="AM47" s="320">
        <f t="shared" si="19"/>
        <v>0</v>
      </c>
      <c r="AN47" s="320">
        <f t="shared" si="20"/>
        <v>0</v>
      </c>
    </row>
    <row r="48" spans="1:40" ht="9.75">
      <c r="A48" s="298"/>
      <c r="B48" s="298"/>
      <c r="C48" s="305"/>
      <c r="D48" s="304"/>
      <c r="E48" s="310"/>
      <c r="F48" s="311"/>
      <c r="G48" s="298"/>
      <c r="H48" s="298"/>
      <c r="I48" s="302"/>
      <c r="J48" s="303"/>
      <c r="K48" s="303"/>
      <c r="L48" s="303"/>
      <c r="M48" s="303"/>
      <c r="N48" s="321"/>
      <c r="O48" s="322">
        <f t="shared" si="1"/>
      </c>
      <c r="P48" s="322">
        <f t="shared" si="2"/>
      </c>
      <c r="Q48" s="322">
        <f t="shared" si="3"/>
      </c>
      <c r="R48" s="323">
        <f t="shared" si="21"/>
        <v>0</v>
      </c>
      <c r="S48" s="330"/>
      <c r="T48" s="328"/>
      <c r="U48" s="329">
        <f t="shared" si="4"/>
        <v>0</v>
      </c>
      <c r="Y48" s="320">
        <f t="shared" si="5"/>
        <v>0</v>
      </c>
      <c r="Z48" s="320">
        <f t="shared" si="6"/>
        <v>0</v>
      </c>
      <c r="AA48" s="320">
        <f t="shared" si="7"/>
        <v>0</v>
      </c>
      <c r="AB48" s="320">
        <f t="shared" si="8"/>
        <v>0</v>
      </c>
      <c r="AC48" s="320">
        <f t="shared" si="9"/>
        <v>0</v>
      </c>
      <c r="AD48" s="320">
        <f t="shared" si="10"/>
        <v>0</v>
      </c>
      <c r="AE48" s="320">
        <f t="shared" si="11"/>
        <v>0</v>
      </c>
      <c r="AF48" s="320">
        <f t="shared" si="12"/>
        <v>0</v>
      </c>
      <c r="AG48" s="320">
        <f t="shared" si="13"/>
        <v>0</v>
      </c>
      <c r="AH48" s="320">
        <f t="shared" si="14"/>
        <v>0</v>
      </c>
      <c r="AI48" s="320">
        <f t="shared" si="15"/>
        <v>0</v>
      </c>
      <c r="AJ48" s="320">
        <f t="shared" si="16"/>
        <v>0</v>
      </c>
      <c r="AK48" s="320">
        <f t="shared" si="17"/>
        <v>0</v>
      </c>
      <c r="AL48" s="320">
        <f t="shared" si="18"/>
        <v>0</v>
      </c>
      <c r="AM48" s="320">
        <f t="shared" si="19"/>
        <v>0</v>
      </c>
      <c r="AN48" s="320">
        <f t="shared" si="20"/>
        <v>0</v>
      </c>
    </row>
    <row r="49" spans="1:40" ht="9.75">
      <c r="A49" s="298"/>
      <c r="B49" s="298"/>
      <c r="C49" s="299"/>
      <c r="D49" s="298"/>
      <c r="E49" s="312"/>
      <c r="F49" s="313"/>
      <c r="G49" s="298"/>
      <c r="H49" s="298"/>
      <c r="I49" s="302"/>
      <c r="J49" s="303"/>
      <c r="K49" s="303"/>
      <c r="L49" s="303"/>
      <c r="M49" s="303"/>
      <c r="N49" s="321"/>
      <c r="O49" s="322">
        <f t="shared" si="1"/>
      </c>
      <c r="P49" s="322">
        <f t="shared" si="2"/>
      </c>
      <c r="Q49" s="322">
        <f t="shared" si="3"/>
      </c>
      <c r="R49" s="323">
        <f t="shared" si="21"/>
        <v>0</v>
      </c>
      <c r="S49" s="330"/>
      <c r="T49" s="328"/>
      <c r="U49" s="329">
        <f t="shared" si="4"/>
        <v>0</v>
      </c>
      <c r="Y49" s="320">
        <f t="shared" si="5"/>
        <v>0</v>
      </c>
      <c r="Z49" s="320">
        <f t="shared" si="6"/>
        <v>0</v>
      </c>
      <c r="AA49" s="320">
        <f t="shared" si="7"/>
        <v>0</v>
      </c>
      <c r="AB49" s="320">
        <f t="shared" si="8"/>
        <v>0</v>
      </c>
      <c r="AC49" s="320">
        <f t="shared" si="9"/>
        <v>0</v>
      </c>
      <c r="AD49" s="320">
        <f t="shared" si="10"/>
        <v>0</v>
      </c>
      <c r="AE49" s="320">
        <f t="shared" si="11"/>
        <v>0</v>
      </c>
      <c r="AF49" s="320">
        <f t="shared" si="12"/>
        <v>0</v>
      </c>
      <c r="AG49" s="320">
        <f t="shared" si="13"/>
        <v>0</v>
      </c>
      <c r="AH49" s="320">
        <f t="shared" si="14"/>
        <v>0</v>
      </c>
      <c r="AI49" s="320">
        <f t="shared" si="15"/>
        <v>0</v>
      </c>
      <c r="AJ49" s="320">
        <f t="shared" si="16"/>
        <v>0</v>
      </c>
      <c r="AK49" s="320">
        <f t="shared" si="17"/>
        <v>0</v>
      </c>
      <c r="AL49" s="320">
        <f t="shared" si="18"/>
        <v>0</v>
      </c>
      <c r="AM49" s="320">
        <f t="shared" si="19"/>
        <v>0</v>
      </c>
      <c r="AN49" s="320">
        <f t="shared" si="20"/>
        <v>0</v>
      </c>
    </row>
    <row r="50" spans="1:40" ht="9.75">
      <c r="A50" s="298"/>
      <c r="B50" s="298"/>
      <c r="C50" s="299"/>
      <c r="D50" s="298"/>
      <c r="E50" s="312"/>
      <c r="F50" s="313"/>
      <c r="G50" s="298"/>
      <c r="H50" s="298"/>
      <c r="I50" s="302"/>
      <c r="J50" s="303"/>
      <c r="K50" s="303"/>
      <c r="L50" s="303"/>
      <c r="M50" s="303"/>
      <c r="N50" s="321"/>
      <c r="O50" s="322">
        <f t="shared" si="1"/>
      </c>
      <c r="P50" s="322">
        <f t="shared" si="2"/>
      </c>
      <c r="Q50" s="322">
        <f t="shared" si="3"/>
      </c>
      <c r="R50" s="323">
        <f t="shared" si="21"/>
        <v>0</v>
      </c>
      <c r="S50" s="330"/>
      <c r="T50" s="328"/>
      <c r="U50" s="329">
        <f t="shared" si="4"/>
        <v>0</v>
      </c>
      <c r="Y50" s="320">
        <f t="shared" si="5"/>
        <v>0</v>
      </c>
      <c r="Z50" s="320">
        <f t="shared" si="6"/>
        <v>0</v>
      </c>
      <c r="AA50" s="320">
        <f t="shared" si="7"/>
        <v>0</v>
      </c>
      <c r="AB50" s="320">
        <f t="shared" si="8"/>
        <v>0</v>
      </c>
      <c r="AC50" s="320">
        <f t="shared" si="9"/>
        <v>0</v>
      </c>
      <c r="AD50" s="320">
        <f t="shared" si="10"/>
        <v>0</v>
      </c>
      <c r="AE50" s="320">
        <f t="shared" si="11"/>
        <v>0</v>
      </c>
      <c r="AF50" s="320">
        <f t="shared" si="12"/>
        <v>0</v>
      </c>
      <c r="AG50" s="320">
        <f t="shared" si="13"/>
        <v>0</v>
      </c>
      <c r="AH50" s="320">
        <f t="shared" si="14"/>
        <v>0</v>
      </c>
      <c r="AI50" s="320">
        <f t="shared" si="15"/>
        <v>0</v>
      </c>
      <c r="AJ50" s="320">
        <f t="shared" si="16"/>
        <v>0</v>
      </c>
      <c r="AK50" s="320">
        <f t="shared" si="17"/>
        <v>0</v>
      </c>
      <c r="AL50" s="320">
        <f t="shared" si="18"/>
        <v>0</v>
      </c>
      <c r="AM50" s="320">
        <f t="shared" si="19"/>
        <v>0</v>
      </c>
      <c r="AN50" s="320">
        <f t="shared" si="20"/>
        <v>0</v>
      </c>
    </row>
    <row r="51" spans="1:40" ht="9.75" hidden="1">
      <c r="A51" s="298"/>
      <c r="B51" s="298"/>
      <c r="C51" s="299"/>
      <c r="D51" s="298"/>
      <c r="E51" s="312"/>
      <c r="F51" s="314"/>
      <c r="G51" s="298"/>
      <c r="H51" s="298"/>
      <c r="I51" s="302"/>
      <c r="J51" s="303"/>
      <c r="K51" s="303"/>
      <c r="L51" s="303"/>
      <c r="M51" s="303"/>
      <c r="N51" s="321"/>
      <c r="O51" s="322">
        <f t="shared" si="1"/>
      </c>
      <c r="P51" s="322">
        <f t="shared" si="2"/>
      </c>
      <c r="Q51" s="322">
        <f t="shared" si="3"/>
      </c>
      <c r="R51" s="323">
        <f t="shared" si="21"/>
        <v>0</v>
      </c>
      <c r="S51" s="330"/>
      <c r="T51" s="328"/>
      <c r="U51" s="329">
        <f t="shared" si="4"/>
        <v>0</v>
      </c>
      <c r="Y51" s="320">
        <f t="shared" si="5"/>
        <v>0</v>
      </c>
      <c r="Z51" s="320">
        <f t="shared" si="6"/>
        <v>0</v>
      </c>
      <c r="AA51" s="320">
        <f t="shared" si="7"/>
        <v>0</v>
      </c>
      <c r="AB51" s="320">
        <f t="shared" si="8"/>
        <v>0</v>
      </c>
      <c r="AC51" s="320">
        <f t="shared" si="9"/>
        <v>0</v>
      </c>
      <c r="AD51" s="320">
        <f t="shared" si="10"/>
        <v>0</v>
      </c>
      <c r="AE51" s="320">
        <f t="shared" si="11"/>
        <v>0</v>
      </c>
      <c r="AF51" s="320">
        <f t="shared" si="12"/>
        <v>0</v>
      </c>
      <c r="AG51" s="320">
        <f t="shared" si="13"/>
        <v>0</v>
      </c>
      <c r="AH51" s="320">
        <f t="shared" si="14"/>
        <v>0</v>
      </c>
      <c r="AI51" s="320">
        <f t="shared" si="15"/>
        <v>0</v>
      </c>
      <c r="AJ51" s="320">
        <f t="shared" si="16"/>
        <v>0</v>
      </c>
      <c r="AK51" s="320">
        <f t="shared" si="17"/>
        <v>0</v>
      </c>
      <c r="AL51" s="320">
        <f t="shared" si="18"/>
        <v>0</v>
      </c>
      <c r="AM51" s="320">
        <f t="shared" si="19"/>
        <v>0</v>
      </c>
      <c r="AN51" s="320">
        <f t="shared" si="20"/>
        <v>0</v>
      </c>
    </row>
    <row r="52" spans="1:40" ht="9.75" hidden="1">
      <c r="A52" s="298"/>
      <c r="B52" s="298"/>
      <c r="C52" s="299"/>
      <c r="D52" s="298"/>
      <c r="E52" s="312"/>
      <c r="F52" s="313"/>
      <c r="G52" s="298"/>
      <c r="H52" s="298"/>
      <c r="I52" s="302"/>
      <c r="J52" s="303"/>
      <c r="K52" s="303"/>
      <c r="L52" s="303"/>
      <c r="M52" s="303"/>
      <c r="N52" s="321"/>
      <c r="O52" s="322">
        <f t="shared" si="1"/>
      </c>
      <c r="P52" s="322">
        <f t="shared" si="2"/>
      </c>
      <c r="Q52" s="322">
        <f t="shared" si="3"/>
      </c>
      <c r="R52" s="323">
        <f t="shared" si="21"/>
        <v>0</v>
      </c>
      <c r="S52" s="330"/>
      <c r="T52" s="328"/>
      <c r="U52" s="329">
        <f t="shared" si="4"/>
        <v>0</v>
      </c>
      <c r="Y52" s="320">
        <f t="shared" si="5"/>
        <v>0</v>
      </c>
      <c r="Z52" s="320">
        <f t="shared" si="6"/>
        <v>0</v>
      </c>
      <c r="AA52" s="320">
        <f t="shared" si="7"/>
        <v>0</v>
      </c>
      <c r="AB52" s="320">
        <f t="shared" si="8"/>
        <v>0</v>
      </c>
      <c r="AC52" s="320">
        <f t="shared" si="9"/>
        <v>0</v>
      </c>
      <c r="AD52" s="320">
        <f t="shared" si="10"/>
        <v>0</v>
      </c>
      <c r="AE52" s="320">
        <f t="shared" si="11"/>
        <v>0</v>
      </c>
      <c r="AF52" s="320">
        <f t="shared" si="12"/>
        <v>0</v>
      </c>
      <c r="AG52" s="320">
        <f t="shared" si="13"/>
        <v>0</v>
      </c>
      <c r="AH52" s="320">
        <f t="shared" si="14"/>
        <v>0</v>
      </c>
      <c r="AI52" s="320">
        <f t="shared" si="15"/>
        <v>0</v>
      </c>
      <c r="AJ52" s="320">
        <f t="shared" si="16"/>
        <v>0</v>
      </c>
      <c r="AK52" s="320">
        <f t="shared" si="17"/>
        <v>0</v>
      </c>
      <c r="AL52" s="320">
        <f t="shared" si="18"/>
        <v>0</v>
      </c>
      <c r="AM52" s="320">
        <f t="shared" si="19"/>
        <v>0</v>
      </c>
      <c r="AN52" s="320">
        <f t="shared" si="20"/>
        <v>0</v>
      </c>
    </row>
    <row r="53" spans="1:40" ht="9.75" hidden="1">
      <c r="A53" s="298"/>
      <c r="B53" s="298"/>
      <c r="C53" s="299"/>
      <c r="D53" s="298"/>
      <c r="E53" s="312"/>
      <c r="F53" s="313"/>
      <c r="G53" s="298"/>
      <c r="H53" s="298"/>
      <c r="I53" s="302"/>
      <c r="J53" s="303"/>
      <c r="K53" s="303"/>
      <c r="L53" s="303"/>
      <c r="M53" s="303"/>
      <c r="N53" s="321"/>
      <c r="O53" s="322">
        <f t="shared" si="1"/>
      </c>
      <c r="P53" s="322">
        <f t="shared" si="2"/>
      </c>
      <c r="Q53" s="322">
        <f t="shared" si="3"/>
      </c>
      <c r="R53" s="323">
        <f t="shared" si="21"/>
        <v>0</v>
      </c>
      <c r="S53" s="330"/>
      <c r="T53" s="328"/>
      <c r="U53" s="329">
        <f t="shared" si="4"/>
        <v>0</v>
      </c>
      <c r="Y53" s="320">
        <f t="shared" si="5"/>
        <v>0</v>
      </c>
      <c r="Z53" s="320">
        <f t="shared" si="6"/>
        <v>0</v>
      </c>
      <c r="AA53" s="320">
        <f t="shared" si="7"/>
        <v>0</v>
      </c>
      <c r="AB53" s="320">
        <f t="shared" si="8"/>
        <v>0</v>
      </c>
      <c r="AC53" s="320">
        <f t="shared" si="9"/>
        <v>0</v>
      </c>
      <c r="AD53" s="320">
        <f t="shared" si="10"/>
        <v>0</v>
      </c>
      <c r="AE53" s="320">
        <f t="shared" si="11"/>
        <v>0</v>
      </c>
      <c r="AF53" s="320">
        <f t="shared" si="12"/>
        <v>0</v>
      </c>
      <c r="AG53" s="320">
        <f t="shared" si="13"/>
        <v>0</v>
      </c>
      <c r="AH53" s="320">
        <f t="shared" si="14"/>
        <v>0</v>
      </c>
      <c r="AI53" s="320">
        <f t="shared" si="15"/>
        <v>0</v>
      </c>
      <c r="AJ53" s="320">
        <f t="shared" si="16"/>
        <v>0</v>
      </c>
      <c r="AK53" s="320">
        <f t="shared" si="17"/>
        <v>0</v>
      </c>
      <c r="AL53" s="320">
        <f t="shared" si="18"/>
        <v>0</v>
      </c>
      <c r="AM53" s="320">
        <f t="shared" si="19"/>
        <v>0</v>
      </c>
      <c r="AN53" s="320">
        <f t="shared" si="20"/>
        <v>0</v>
      </c>
    </row>
    <row r="54" spans="1:40" ht="9.75" hidden="1">
      <c r="A54" s="298"/>
      <c r="B54" s="298"/>
      <c r="C54" s="299"/>
      <c r="D54" s="298"/>
      <c r="E54" s="312"/>
      <c r="F54" s="313"/>
      <c r="G54" s="298"/>
      <c r="H54" s="298"/>
      <c r="I54" s="302"/>
      <c r="J54" s="303"/>
      <c r="K54" s="303"/>
      <c r="L54" s="303"/>
      <c r="M54" s="303"/>
      <c r="N54" s="321"/>
      <c r="O54" s="322">
        <f t="shared" si="1"/>
      </c>
      <c r="P54" s="322">
        <f t="shared" si="2"/>
      </c>
      <c r="Q54" s="322">
        <f t="shared" si="3"/>
      </c>
      <c r="R54" s="323">
        <f t="shared" si="21"/>
        <v>0</v>
      </c>
      <c r="S54" s="330"/>
      <c r="T54" s="328"/>
      <c r="U54" s="329">
        <f t="shared" si="4"/>
        <v>0</v>
      </c>
      <c r="Y54" s="320">
        <f t="shared" si="5"/>
        <v>0</v>
      </c>
      <c r="Z54" s="320">
        <f t="shared" si="6"/>
        <v>0</v>
      </c>
      <c r="AA54" s="320">
        <f t="shared" si="7"/>
        <v>0</v>
      </c>
      <c r="AB54" s="320">
        <f t="shared" si="8"/>
        <v>0</v>
      </c>
      <c r="AC54" s="320">
        <f t="shared" si="9"/>
        <v>0</v>
      </c>
      <c r="AD54" s="320">
        <f t="shared" si="10"/>
        <v>0</v>
      </c>
      <c r="AE54" s="320">
        <f t="shared" si="11"/>
        <v>0</v>
      </c>
      <c r="AF54" s="320">
        <f t="shared" si="12"/>
        <v>0</v>
      </c>
      <c r="AG54" s="320">
        <f t="shared" si="13"/>
        <v>0</v>
      </c>
      <c r="AH54" s="320">
        <f t="shared" si="14"/>
        <v>0</v>
      </c>
      <c r="AI54" s="320">
        <f t="shared" si="15"/>
        <v>0</v>
      </c>
      <c r="AJ54" s="320">
        <f t="shared" si="16"/>
        <v>0</v>
      </c>
      <c r="AK54" s="320">
        <f t="shared" si="17"/>
        <v>0</v>
      </c>
      <c r="AL54" s="320">
        <f t="shared" si="18"/>
        <v>0</v>
      </c>
      <c r="AM54" s="320">
        <f t="shared" si="19"/>
        <v>0</v>
      </c>
      <c r="AN54" s="320">
        <f t="shared" si="20"/>
        <v>0</v>
      </c>
    </row>
    <row r="55" spans="1:40" ht="9.75" hidden="1">
      <c r="A55" s="298"/>
      <c r="B55" s="298"/>
      <c r="C55" s="299"/>
      <c r="D55" s="298"/>
      <c r="E55" s="312"/>
      <c r="F55" s="313"/>
      <c r="G55" s="298"/>
      <c r="H55" s="298"/>
      <c r="I55" s="302"/>
      <c r="J55" s="303"/>
      <c r="K55" s="303"/>
      <c r="L55" s="303"/>
      <c r="M55" s="303"/>
      <c r="N55" s="321"/>
      <c r="O55" s="322">
        <f t="shared" si="1"/>
      </c>
      <c r="P55" s="322">
        <f t="shared" si="2"/>
      </c>
      <c r="Q55" s="322">
        <f t="shared" si="3"/>
      </c>
      <c r="R55" s="323">
        <f t="shared" si="21"/>
        <v>0</v>
      </c>
      <c r="S55" s="330"/>
      <c r="T55" s="328"/>
      <c r="U55" s="329">
        <f t="shared" si="4"/>
        <v>0</v>
      </c>
      <c r="Y55" s="320">
        <f t="shared" si="5"/>
        <v>0</v>
      </c>
      <c r="Z55" s="320">
        <f t="shared" si="6"/>
        <v>0</v>
      </c>
      <c r="AA55" s="320">
        <f t="shared" si="7"/>
        <v>0</v>
      </c>
      <c r="AB55" s="320">
        <f t="shared" si="8"/>
        <v>0</v>
      </c>
      <c r="AC55" s="320">
        <f t="shared" si="9"/>
        <v>0</v>
      </c>
      <c r="AD55" s="320">
        <f t="shared" si="10"/>
        <v>0</v>
      </c>
      <c r="AE55" s="320">
        <f t="shared" si="11"/>
        <v>0</v>
      </c>
      <c r="AF55" s="320">
        <f t="shared" si="12"/>
        <v>0</v>
      </c>
      <c r="AG55" s="320">
        <f t="shared" si="13"/>
        <v>0</v>
      </c>
      <c r="AH55" s="320">
        <f t="shared" si="14"/>
        <v>0</v>
      </c>
      <c r="AI55" s="320">
        <f t="shared" si="15"/>
        <v>0</v>
      </c>
      <c r="AJ55" s="320">
        <f t="shared" si="16"/>
        <v>0</v>
      </c>
      <c r="AK55" s="320">
        <f t="shared" si="17"/>
        <v>0</v>
      </c>
      <c r="AL55" s="320">
        <f t="shared" si="18"/>
        <v>0</v>
      </c>
      <c r="AM55" s="320">
        <f t="shared" si="19"/>
        <v>0</v>
      </c>
      <c r="AN55" s="320">
        <f t="shared" si="20"/>
        <v>0</v>
      </c>
    </row>
    <row r="56" spans="1:40" ht="9.75">
      <c r="A56" s="298"/>
      <c r="B56" s="298"/>
      <c r="C56" s="299"/>
      <c r="D56" s="298"/>
      <c r="E56" s="312"/>
      <c r="F56" s="313"/>
      <c r="G56" s="298"/>
      <c r="H56" s="298"/>
      <c r="I56" s="302"/>
      <c r="J56" s="303"/>
      <c r="K56" s="303"/>
      <c r="L56" s="303"/>
      <c r="M56" s="303"/>
      <c r="N56" s="321"/>
      <c r="O56" s="322">
        <f t="shared" si="1"/>
      </c>
      <c r="P56" s="322">
        <f t="shared" si="2"/>
      </c>
      <c r="Q56" s="322">
        <f t="shared" si="3"/>
      </c>
      <c r="R56" s="323">
        <f t="shared" si="21"/>
        <v>0</v>
      </c>
      <c r="S56" s="330"/>
      <c r="T56" s="328"/>
      <c r="U56" s="329">
        <f t="shared" si="4"/>
        <v>0</v>
      </c>
      <c r="Y56" s="320">
        <f t="shared" si="5"/>
        <v>0</v>
      </c>
      <c r="Z56" s="320">
        <f t="shared" si="6"/>
        <v>0</v>
      </c>
      <c r="AA56" s="320">
        <f t="shared" si="7"/>
        <v>0</v>
      </c>
      <c r="AB56" s="320">
        <f t="shared" si="8"/>
        <v>0</v>
      </c>
      <c r="AC56" s="320">
        <f t="shared" si="9"/>
        <v>0</v>
      </c>
      <c r="AD56" s="320">
        <f t="shared" si="10"/>
        <v>0</v>
      </c>
      <c r="AE56" s="320">
        <f t="shared" si="11"/>
        <v>0</v>
      </c>
      <c r="AF56" s="320">
        <f t="shared" si="12"/>
        <v>0</v>
      </c>
      <c r="AG56" s="320">
        <f t="shared" si="13"/>
        <v>0</v>
      </c>
      <c r="AH56" s="320">
        <f t="shared" si="14"/>
        <v>0</v>
      </c>
      <c r="AI56" s="320">
        <f t="shared" si="15"/>
        <v>0</v>
      </c>
      <c r="AJ56" s="320">
        <f t="shared" si="16"/>
        <v>0</v>
      </c>
      <c r="AK56" s="320">
        <f t="shared" si="17"/>
        <v>0</v>
      </c>
      <c r="AL56" s="320">
        <f t="shared" si="18"/>
        <v>0</v>
      </c>
      <c r="AM56" s="320">
        <f t="shared" si="19"/>
        <v>0</v>
      </c>
      <c r="AN56" s="320">
        <f t="shared" si="20"/>
        <v>0</v>
      </c>
    </row>
    <row r="57" spans="1:40" ht="9.75" hidden="1">
      <c r="A57" s="298"/>
      <c r="B57" s="298"/>
      <c r="C57" s="299"/>
      <c r="D57" s="298"/>
      <c r="E57" s="312"/>
      <c r="F57" s="313"/>
      <c r="G57" s="298"/>
      <c r="H57" s="298"/>
      <c r="I57" s="302"/>
      <c r="J57" s="303"/>
      <c r="K57" s="303"/>
      <c r="L57" s="303"/>
      <c r="M57" s="303"/>
      <c r="N57" s="321"/>
      <c r="O57" s="322">
        <f t="shared" si="1"/>
      </c>
      <c r="P57" s="322">
        <f t="shared" si="2"/>
      </c>
      <c r="Q57" s="322">
        <f t="shared" si="3"/>
      </c>
      <c r="R57" s="323">
        <f t="shared" si="21"/>
        <v>0</v>
      </c>
      <c r="S57" s="330"/>
      <c r="T57" s="328"/>
      <c r="U57" s="329">
        <f t="shared" si="4"/>
        <v>0</v>
      </c>
      <c r="Y57" s="320">
        <f t="shared" si="5"/>
        <v>0</v>
      </c>
      <c r="Z57" s="320">
        <f t="shared" si="6"/>
        <v>0</v>
      </c>
      <c r="AA57" s="320">
        <f t="shared" si="7"/>
        <v>0</v>
      </c>
      <c r="AB57" s="320">
        <f t="shared" si="8"/>
        <v>0</v>
      </c>
      <c r="AC57" s="320">
        <f t="shared" si="9"/>
        <v>0</v>
      </c>
      <c r="AD57" s="320">
        <f t="shared" si="10"/>
        <v>0</v>
      </c>
      <c r="AE57" s="320">
        <f t="shared" si="11"/>
        <v>0</v>
      </c>
      <c r="AF57" s="320">
        <f t="shared" si="12"/>
        <v>0</v>
      </c>
      <c r="AG57" s="320">
        <f t="shared" si="13"/>
        <v>0</v>
      </c>
      <c r="AH57" s="320">
        <f t="shared" si="14"/>
        <v>0</v>
      </c>
      <c r="AI57" s="320">
        <f t="shared" si="15"/>
        <v>0</v>
      </c>
      <c r="AJ57" s="320">
        <f t="shared" si="16"/>
        <v>0</v>
      </c>
      <c r="AK57" s="320">
        <f t="shared" si="17"/>
        <v>0</v>
      </c>
      <c r="AL57" s="320">
        <f t="shared" si="18"/>
        <v>0</v>
      </c>
      <c r="AM57" s="320">
        <f t="shared" si="19"/>
        <v>0</v>
      </c>
      <c r="AN57" s="320">
        <f t="shared" si="20"/>
        <v>0</v>
      </c>
    </row>
    <row r="58" spans="1:40" ht="9.75" hidden="1">
      <c r="A58" s="298"/>
      <c r="B58" s="298"/>
      <c r="C58" s="299"/>
      <c r="D58" s="298"/>
      <c r="E58" s="312"/>
      <c r="F58" s="313"/>
      <c r="G58" s="298"/>
      <c r="H58" s="298"/>
      <c r="I58" s="302"/>
      <c r="J58" s="303"/>
      <c r="K58" s="303"/>
      <c r="L58" s="303"/>
      <c r="M58" s="303"/>
      <c r="N58" s="321"/>
      <c r="O58" s="322">
        <f t="shared" si="1"/>
      </c>
      <c r="P58" s="322">
        <f t="shared" si="2"/>
      </c>
      <c r="Q58" s="322">
        <f t="shared" si="3"/>
      </c>
      <c r="R58" s="323">
        <f t="shared" si="21"/>
        <v>0</v>
      </c>
      <c r="S58" s="330"/>
      <c r="T58" s="328"/>
      <c r="U58" s="329">
        <f t="shared" si="4"/>
        <v>0</v>
      </c>
      <c r="Y58" s="320">
        <f t="shared" si="5"/>
        <v>0</v>
      </c>
      <c r="Z58" s="320">
        <f t="shared" si="6"/>
        <v>0</v>
      </c>
      <c r="AA58" s="320">
        <f t="shared" si="7"/>
        <v>0</v>
      </c>
      <c r="AB58" s="320">
        <f t="shared" si="8"/>
        <v>0</v>
      </c>
      <c r="AC58" s="320">
        <f t="shared" si="9"/>
        <v>0</v>
      </c>
      <c r="AD58" s="320">
        <f t="shared" si="10"/>
        <v>0</v>
      </c>
      <c r="AE58" s="320">
        <f t="shared" si="11"/>
        <v>0</v>
      </c>
      <c r="AF58" s="320">
        <f t="shared" si="12"/>
        <v>0</v>
      </c>
      <c r="AG58" s="320">
        <f t="shared" si="13"/>
        <v>0</v>
      </c>
      <c r="AH58" s="320">
        <f t="shared" si="14"/>
        <v>0</v>
      </c>
      <c r="AI58" s="320">
        <f t="shared" si="15"/>
        <v>0</v>
      </c>
      <c r="AJ58" s="320">
        <f t="shared" si="16"/>
        <v>0</v>
      </c>
      <c r="AK58" s="320">
        <f t="shared" si="17"/>
        <v>0</v>
      </c>
      <c r="AL58" s="320">
        <f t="shared" si="18"/>
        <v>0</v>
      </c>
      <c r="AM58" s="320">
        <f t="shared" si="19"/>
        <v>0</v>
      </c>
      <c r="AN58" s="320">
        <f t="shared" si="20"/>
        <v>0</v>
      </c>
    </row>
    <row r="59" spans="1:40" ht="9.75" hidden="1">
      <c r="A59" s="298"/>
      <c r="B59" s="298"/>
      <c r="C59" s="299"/>
      <c r="D59" s="298"/>
      <c r="E59" s="312"/>
      <c r="F59" s="313"/>
      <c r="G59" s="298"/>
      <c r="H59" s="298"/>
      <c r="I59" s="302"/>
      <c r="J59" s="303"/>
      <c r="K59" s="303"/>
      <c r="L59" s="303"/>
      <c r="M59" s="303"/>
      <c r="N59" s="321"/>
      <c r="O59" s="322">
        <f t="shared" si="1"/>
      </c>
      <c r="P59" s="322">
        <f t="shared" si="2"/>
      </c>
      <c r="Q59" s="322">
        <f t="shared" si="3"/>
      </c>
      <c r="R59" s="323">
        <f t="shared" si="21"/>
        <v>0</v>
      </c>
      <c r="S59" s="330"/>
      <c r="T59" s="328"/>
      <c r="U59" s="329">
        <f t="shared" si="4"/>
        <v>0</v>
      </c>
      <c r="Y59" s="320">
        <f t="shared" si="5"/>
        <v>0</v>
      </c>
      <c r="Z59" s="320">
        <f t="shared" si="6"/>
        <v>0</v>
      </c>
      <c r="AA59" s="320">
        <f t="shared" si="7"/>
        <v>0</v>
      </c>
      <c r="AB59" s="320">
        <f t="shared" si="8"/>
        <v>0</v>
      </c>
      <c r="AC59" s="320">
        <f t="shared" si="9"/>
        <v>0</v>
      </c>
      <c r="AD59" s="320">
        <f t="shared" si="10"/>
        <v>0</v>
      </c>
      <c r="AE59" s="320">
        <f t="shared" si="11"/>
        <v>0</v>
      </c>
      <c r="AF59" s="320">
        <f t="shared" si="12"/>
        <v>0</v>
      </c>
      <c r="AG59" s="320">
        <f t="shared" si="13"/>
        <v>0</v>
      </c>
      <c r="AH59" s="320">
        <f t="shared" si="14"/>
        <v>0</v>
      </c>
      <c r="AI59" s="320">
        <f t="shared" si="15"/>
        <v>0</v>
      </c>
      <c r="AJ59" s="320">
        <f t="shared" si="16"/>
        <v>0</v>
      </c>
      <c r="AK59" s="320">
        <f t="shared" si="17"/>
        <v>0</v>
      </c>
      <c r="AL59" s="320">
        <f t="shared" si="18"/>
        <v>0</v>
      </c>
      <c r="AM59" s="320">
        <f t="shared" si="19"/>
        <v>0</v>
      </c>
      <c r="AN59" s="320">
        <f t="shared" si="20"/>
        <v>0</v>
      </c>
    </row>
    <row r="60" spans="1:40" ht="9.75" hidden="1">
      <c r="A60" s="298"/>
      <c r="B60" s="298"/>
      <c r="C60" s="299"/>
      <c r="D60" s="298"/>
      <c r="E60" s="312"/>
      <c r="F60" s="313"/>
      <c r="G60" s="298"/>
      <c r="H60" s="298"/>
      <c r="I60" s="302"/>
      <c r="J60" s="303"/>
      <c r="K60" s="303"/>
      <c r="L60" s="303"/>
      <c r="M60" s="303"/>
      <c r="N60" s="321"/>
      <c r="O60" s="322">
        <f t="shared" si="1"/>
      </c>
      <c r="P60" s="322">
        <f t="shared" si="2"/>
      </c>
      <c r="Q60" s="322">
        <f t="shared" si="3"/>
      </c>
      <c r="R60" s="323">
        <f t="shared" si="21"/>
        <v>0</v>
      </c>
      <c r="S60" s="330"/>
      <c r="T60" s="328"/>
      <c r="U60" s="329">
        <f t="shared" si="4"/>
        <v>0</v>
      </c>
      <c r="Y60" s="320">
        <f t="shared" si="5"/>
        <v>0</v>
      </c>
      <c r="Z60" s="320">
        <f t="shared" si="6"/>
        <v>0</v>
      </c>
      <c r="AA60" s="320">
        <f t="shared" si="7"/>
        <v>0</v>
      </c>
      <c r="AB60" s="320">
        <f t="shared" si="8"/>
        <v>0</v>
      </c>
      <c r="AC60" s="320">
        <f t="shared" si="9"/>
        <v>0</v>
      </c>
      <c r="AD60" s="320">
        <f t="shared" si="10"/>
        <v>0</v>
      </c>
      <c r="AE60" s="320">
        <f t="shared" si="11"/>
        <v>0</v>
      </c>
      <c r="AF60" s="320">
        <f t="shared" si="12"/>
        <v>0</v>
      </c>
      <c r="AG60" s="320">
        <f t="shared" si="13"/>
        <v>0</v>
      </c>
      <c r="AH60" s="320">
        <f t="shared" si="14"/>
        <v>0</v>
      </c>
      <c r="AI60" s="320">
        <f t="shared" si="15"/>
        <v>0</v>
      </c>
      <c r="AJ60" s="320">
        <f t="shared" si="16"/>
        <v>0</v>
      </c>
      <c r="AK60" s="320">
        <f t="shared" si="17"/>
        <v>0</v>
      </c>
      <c r="AL60" s="320">
        <f t="shared" si="18"/>
        <v>0</v>
      </c>
      <c r="AM60" s="320">
        <f t="shared" si="19"/>
        <v>0</v>
      </c>
      <c r="AN60" s="320">
        <f t="shared" si="20"/>
        <v>0</v>
      </c>
    </row>
    <row r="61" spans="1:40" ht="9.75" hidden="1">
      <c r="A61" s="298"/>
      <c r="B61" s="298"/>
      <c r="C61" s="299"/>
      <c r="D61" s="298"/>
      <c r="E61" s="312"/>
      <c r="F61" s="313"/>
      <c r="G61" s="298"/>
      <c r="H61" s="298"/>
      <c r="I61" s="302"/>
      <c r="J61" s="303"/>
      <c r="K61" s="303"/>
      <c r="L61" s="303"/>
      <c r="M61" s="303"/>
      <c r="N61" s="321"/>
      <c r="O61" s="322">
        <f t="shared" si="1"/>
      </c>
      <c r="P61" s="322">
        <f t="shared" si="2"/>
      </c>
      <c r="Q61" s="322">
        <f t="shared" si="3"/>
      </c>
      <c r="R61" s="323">
        <f t="shared" si="21"/>
        <v>0</v>
      </c>
      <c r="S61" s="330"/>
      <c r="T61" s="328"/>
      <c r="U61" s="329">
        <f t="shared" si="4"/>
        <v>0</v>
      </c>
      <c r="Y61" s="320">
        <f t="shared" si="5"/>
        <v>0</v>
      </c>
      <c r="Z61" s="320">
        <f t="shared" si="6"/>
        <v>0</v>
      </c>
      <c r="AA61" s="320">
        <f t="shared" si="7"/>
        <v>0</v>
      </c>
      <c r="AB61" s="320">
        <f t="shared" si="8"/>
        <v>0</v>
      </c>
      <c r="AC61" s="320">
        <f t="shared" si="9"/>
        <v>0</v>
      </c>
      <c r="AD61" s="320">
        <f t="shared" si="10"/>
        <v>0</v>
      </c>
      <c r="AE61" s="320">
        <f t="shared" si="11"/>
        <v>0</v>
      </c>
      <c r="AF61" s="320">
        <f t="shared" si="12"/>
        <v>0</v>
      </c>
      <c r="AG61" s="320">
        <f t="shared" si="13"/>
        <v>0</v>
      </c>
      <c r="AH61" s="320">
        <f t="shared" si="14"/>
        <v>0</v>
      </c>
      <c r="AI61" s="320">
        <f t="shared" si="15"/>
        <v>0</v>
      </c>
      <c r="AJ61" s="320">
        <f t="shared" si="16"/>
        <v>0</v>
      </c>
      <c r="AK61" s="320">
        <f t="shared" si="17"/>
        <v>0</v>
      </c>
      <c r="AL61" s="320">
        <f t="shared" si="18"/>
        <v>0</v>
      </c>
      <c r="AM61" s="320">
        <f t="shared" si="19"/>
        <v>0</v>
      </c>
      <c r="AN61" s="320">
        <f t="shared" si="20"/>
        <v>0</v>
      </c>
    </row>
    <row r="62" spans="1:40" ht="9.75" hidden="1">
      <c r="A62" s="298"/>
      <c r="B62" s="298"/>
      <c r="C62" s="299"/>
      <c r="D62" s="298"/>
      <c r="E62" s="312"/>
      <c r="F62" s="313"/>
      <c r="G62" s="298"/>
      <c r="H62" s="298"/>
      <c r="I62" s="302"/>
      <c r="J62" s="303"/>
      <c r="K62" s="303"/>
      <c r="L62" s="303"/>
      <c r="M62" s="303"/>
      <c r="N62" s="321"/>
      <c r="O62" s="322">
        <f t="shared" si="1"/>
      </c>
      <c r="P62" s="322">
        <f t="shared" si="2"/>
      </c>
      <c r="Q62" s="322">
        <f t="shared" si="3"/>
      </c>
      <c r="R62" s="323">
        <f t="shared" si="21"/>
        <v>0</v>
      </c>
      <c r="S62" s="330"/>
      <c r="T62" s="328"/>
      <c r="U62" s="329">
        <f t="shared" si="4"/>
        <v>0</v>
      </c>
      <c r="Y62" s="320">
        <f t="shared" si="5"/>
        <v>0</v>
      </c>
      <c r="Z62" s="320">
        <f t="shared" si="6"/>
        <v>0</v>
      </c>
      <c r="AA62" s="320">
        <f t="shared" si="7"/>
        <v>0</v>
      </c>
      <c r="AB62" s="320">
        <f t="shared" si="8"/>
        <v>0</v>
      </c>
      <c r="AC62" s="320">
        <f t="shared" si="9"/>
        <v>0</v>
      </c>
      <c r="AD62" s="320">
        <f t="shared" si="10"/>
        <v>0</v>
      </c>
      <c r="AE62" s="320">
        <f t="shared" si="11"/>
        <v>0</v>
      </c>
      <c r="AF62" s="320">
        <f t="shared" si="12"/>
        <v>0</v>
      </c>
      <c r="AG62" s="320">
        <f t="shared" si="13"/>
        <v>0</v>
      </c>
      <c r="AH62" s="320">
        <f t="shared" si="14"/>
        <v>0</v>
      </c>
      <c r="AI62" s="320">
        <f t="shared" si="15"/>
        <v>0</v>
      </c>
      <c r="AJ62" s="320">
        <f t="shared" si="16"/>
        <v>0</v>
      </c>
      <c r="AK62" s="320">
        <f t="shared" si="17"/>
        <v>0</v>
      </c>
      <c r="AL62" s="320">
        <f t="shared" si="18"/>
        <v>0</v>
      </c>
      <c r="AM62" s="320">
        <f t="shared" si="19"/>
        <v>0</v>
      </c>
      <c r="AN62" s="320">
        <f t="shared" si="20"/>
        <v>0</v>
      </c>
    </row>
    <row r="63" spans="1:40" ht="9.75" hidden="1">
      <c r="A63" s="298"/>
      <c r="B63" s="298"/>
      <c r="C63" s="299"/>
      <c r="D63" s="298"/>
      <c r="E63" s="312"/>
      <c r="F63" s="313"/>
      <c r="G63" s="298"/>
      <c r="H63" s="298"/>
      <c r="I63" s="302"/>
      <c r="J63" s="303"/>
      <c r="K63" s="303"/>
      <c r="L63" s="303"/>
      <c r="M63" s="303"/>
      <c r="N63" s="321"/>
      <c r="O63" s="322">
        <f t="shared" si="1"/>
      </c>
      <c r="P63" s="322">
        <f t="shared" si="2"/>
      </c>
      <c r="Q63" s="322">
        <f t="shared" si="3"/>
      </c>
      <c r="R63" s="323">
        <f t="shared" si="21"/>
        <v>0</v>
      </c>
      <c r="S63" s="330"/>
      <c r="T63" s="328"/>
      <c r="U63" s="329">
        <f t="shared" si="4"/>
        <v>0</v>
      </c>
      <c r="Y63" s="320">
        <f t="shared" si="5"/>
        <v>0</v>
      </c>
      <c r="Z63" s="320">
        <f t="shared" si="6"/>
        <v>0</v>
      </c>
      <c r="AA63" s="320">
        <f t="shared" si="7"/>
        <v>0</v>
      </c>
      <c r="AB63" s="320">
        <f t="shared" si="8"/>
        <v>0</v>
      </c>
      <c r="AC63" s="320">
        <f t="shared" si="9"/>
        <v>0</v>
      </c>
      <c r="AD63" s="320">
        <f t="shared" si="10"/>
        <v>0</v>
      </c>
      <c r="AE63" s="320">
        <f t="shared" si="11"/>
        <v>0</v>
      </c>
      <c r="AF63" s="320">
        <f t="shared" si="12"/>
        <v>0</v>
      </c>
      <c r="AG63" s="320">
        <f t="shared" si="13"/>
        <v>0</v>
      </c>
      <c r="AH63" s="320">
        <f t="shared" si="14"/>
        <v>0</v>
      </c>
      <c r="AI63" s="320">
        <f t="shared" si="15"/>
        <v>0</v>
      </c>
      <c r="AJ63" s="320">
        <f t="shared" si="16"/>
        <v>0</v>
      </c>
      <c r="AK63" s="320">
        <f t="shared" si="17"/>
        <v>0</v>
      </c>
      <c r="AL63" s="320">
        <f t="shared" si="18"/>
        <v>0</v>
      </c>
      <c r="AM63" s="320">
        <f t="shared" si="19"/>
        <v>0</v>
      </c>
      <c r="AN63" s="320">
        <f t="shared" si="20"/>
        <v>0</v>
      </c>
    </row>
    <row r="64" spans="1:40" ht="9.75" hidden="1">
      <c r="A64" s="298"/>
      <c r="B64" s="298"/>
      <c r="C64" s="299"/>
      <c r="D64" s="298"/>
      <c r="E64" s="312"/>
      <c r="F64" s="313"/>
      <c r="G64" s="298"/>
      <c r="H64" s="298"/>
      <c r="I64" s="302"/>
      <c r="J64" s="303"/>
      <c r="K64" s="303"/>
      <c r="L64" s="303"/>
      <c r="M64" s="303"/>
      <c r="N64" s="321"/>
      <c r="O64" s="322">
        <f t="shared" si="1"/>
      </c>
      <c r="P64" s="322">
        <f t="shared" si="2"/>
      </c>
      <c r="Q64" s="322">
        <f t="shared" si="3"/>
      </c>
      <c r="R64" s="323">
        <f t="shared" si="21"/>
        <v>0</v>
      </c>
      <c r="S64" s="330"/>
      <c r="T64" s="328"/>
      <c r="U64" s="329">
        <f t="shared" si="4"/>
        <v>0</v>
      </c>
      <c r="Y64" s="320">
        <f t="shared" si="5"/>
        <v>0</v>
      </c>
      <c r="Z64" s="320">
        <f t="shared" si="6"/>
        <v>0</v>
      </c>
      <c r="AA64" s="320">
        <f t="shared" si="7"/>
        <v>0</v>
      </c>
      <c r="AB64" s="320">
        <f t="shared" si="8"/>
        <v>0</v>
      </c>
      <c r="AC64" s="320">
        <f t="shared" si="9"/>
        <v>0</v>
      </c>
      <c r="AD64" s="320">
        <f t="shared" si="10"/>
        <v>0</v>
      </c>
      <c r="AE64" s="320">
        <f t="shared" si="11"/>
        <v>0</v>
      </c>
      <c r="AF64" s="320">
        <f t="shared" si="12"/>
        <v>0</v>
      </c>
      <c r="AG64" s="320">
        <f t="shared" si="13"/>
        <v>0</v>
      </c>
      <c r="AH64" s="320">
        <f t="shared" si="14"/>
        <v>0</v>
      </c>
      <c r="AI64" s="320">
        <f t="shared" si="15"/>
        <v>0</v>
      </c>
      <c r="AJ64" s="320">
        <f t="shared" si="16"/>
        <v>0</v>
      </c>
      <c r="AK64" s="320">
        <f t="shared" si="17"/>
        <v>0</v>
      </c>
      <c r="AL64" s="320">
        <f t="shared" si="18"/>
        <v>0</v>
      </c>
      <c r="AM64" s="320">
        <f t="shared" si="19"/>
        <v>0</v>
      </c>
      <c r="AN64" s="320">
        <f t="shared" si="20"/>
        <v>0</v>
      </c>
    </row>
    <row r="65" spans="1:40" ht="9.75" hidden="1">
      <c r="A65" s="298"/>
      <c r="B65" s="298"/>
      <c r="C65" s="299"/>
      <c r="D65" s="298"/>
      <c r="E65" s="312"/>
      <c r="F65" s="313"/>
      <c r="G65" s="298"/>
      <c r="H65" s="298"/>
      <c r="I65" s="302"/>
      <c r="J65" s="303"/>
      <c r="K65" s="303"/>
      <c r="L65" s="303"/>
      <c r="M65" s="303"/>
      <c r="N65" s="321"/>
      <c r="O65" s="322">
        <f t="shared" si="1"/>
      </c>
      <c r="P65" s="322">
        <f t="shared" si="2"/>
      </c>
      <c r="Q65" s="322">
        <f t="shared" si="3"/>
      </c>
      <c r="R65" s="323">
        <f t="shared" si="21"/>
        <v>0</v>
      </c>
      <c r="S65" s="330"/>
      <c r="T65" s="328"/>
      <c r="U65" s="329">
        <f t="shared" si="4"/>
        <v>0</v>
      </c>
      <c r="Y65" s="320">
        <f t="shared" si="5"/>
        <v>0</v>
      </c>
      <c r="Z65" s="320">
        <f t="shared" si="6"/>
        <v>0</v>
      </c>
      <c r="AA65" s="320">
        <f t="shared" si="7"/>
        <v>0</v>
      </c>
      <c r="AB65" s="320">
        <f t="shared" si="8"/>
        <v>0</v>
      </c>
      <c r="AC65" s="320">
        <f t="shared" si="9"/>
        <v>0</v>
      </c>
      <c r="AD65" s="320">
        <f t="shared" si="10"/>
        <v>0</v>
      </c>
      <c r="AE65" s="320">
        <f t="shared" si="11"/>
        <v>0</v>
      </c>
      <c r="AF65" s="320">
        <f t="shared" si="12"/>
        <v>0</v>
      </c>
      <c r="AG65" s="320">
        <f t="shared" si="13"/>
        <v>0</v>
      </c>
      <c r="AH65" s="320">
        <f t="shared" si="14"/>
        <v>0</v>
      </c>
      <c r="AI65" s="320">
        <f t="shared" si="15"/>
        <v>0</v>
      </c>
      <c r="AJ65" s="320">
        <f t="shared" si="16"/>
        <v>0</v>
      </c>
      <c r="AK65" s="320">
        <f t="shared" si="17"/>
        <v>0</v>
      </c>
      <c r="AL65" s="320">
        <f t="shared" si="18"/>
        <v>0</v>
      </c>
      <c r="AM65" s="320">
        <f t="shared" si="19"/>
        <v>0</v>
      </c>
      <c r="AN65" s="320">
        <f t="shared" si="20"/>
        <v>0</v>
      </c>
    </row>
    <row r="66" spans="1:40" ht="9.75" hidden="1">
      <c r="A66" s="298"/>
      <c r="B66" s="298"/>
      <c r="C66" s="299"/>
      <c r="D66" s="298"/>
      <c r="E66" s="312"/>
      <c r="F66" s="313"/>
      <c r="G66" s="298"/>
      <c r="H66" s="298"/>
      <c r="I66" s="302"/>
      <c r="J66" s="303"/>
      <c r="K66" s="303"/>
      <c r="L66" s="303"/>
      <c r="M66" s="303"/>
      <c r="N66" s="321"/>
      <c r="O66" s="322">
        <f t="shared" si="1"/>
      </c>
      <c r="P66" s="322">
        <f t="shared" si="2"/>
      </c>
      <c r="Q66" s="322">
        <f t="shared" si="3"/>
      </c>
      <c r="R66" s="323">
        <f t="shared" si="21"/>
        <v>0</v>
      </c>
      <c r="S66" s="330"/>
      <c r="T66" s="328"/>
      <c r="U66" s="329">
        <f t="shared" si="4"/>
        <v>0</v>
      </c>
      <c r="Y66" s="320">
        <f t="shared" si="5"/>
        <v>0</v>
      </c>
      <c r="Z66" s="320">
        <f t="shared" si="6"/>
        <v>0</v>
      </c>
      <c r="AA66" s="320">
        <f t="shared" si="7"/>
        <v>0</v>
      </c>
      <c r="AB66" s="320">
        <f t="shared" si="8"/>
        <v>0</v>
      </c>
      <c r="AC66" s="320">
        <f t="shared" si="9"/>
        <v>0</v>
      </c>
      <c r="AD66" s="320">
        <f t="shared" si="10"/>
        <v>0</v>
      </c>
      <c r="AE66" s="320">
        <f t="shared" si="11"/>
        <v>0</v>
      </c>
      <c r="AF66" s="320">
        <f t="shared" si="12"/>
        <v>0</v>
      </c>
      <c r="AG66" s="320">
        <f t="shared" si="13"/>
        <v>0</v>
      </c>
      <c r="AH66" s="320">
        <f t="shared" si="14"/>
        <v>0</v>
      </c>
      <c r="AI66" s="320">
        <f t="shared" si="15"/>
        <v>0</v>
      </c>
      <c r="AJ66" s="320">
        <f t="shared" si="16"/>
        <v>0</v>
      </c>
      <c r="AK66" s="320">
        <f t="shared" si="17"/>
        <v>0</v>
      </c>
      <c r="AL66" s="320">
        <f t="shared" si="18"/>
        <v>0</v>
      </c>
      <c r="AM66" s="320">
        <f t="shared" si="19"/>
        <v>0</v>
      </c>
      <c r="AN66" s="320">
        <f t="shared" si="20"/>
        <v>0</v>
      </c>
    </row>
    <row r="67" spans="1:40" ht="9.75" hidden="1">
      <c r="A67" s="298"/>
      <c r="B67" s="298"/>
      <c r="C67" s="299"/>
      <c r="D67" s="298"/>
      <c r="E67" s="312"/>
      <c r="F67" s="313"/>
      <c r="G67" s="298"/>
      <c r="H67" s="298"/>
      <c r="I67" s="302"/>
      <c r="J67" s="303"/>
      <c r="K67" s="303"/>
      <c r="L67" s="303"/>
      <c r="M67" s="303"/>
      <c r="N67" s="321"/>
      <c r="O67" s="322">
        <f t="shared" si="1"/>
      </c>
      <c r="P67" s="322">
        <f t="shared" si="2"/>
      </c>
      <c r="Q67" s="322">
        <f t="shared" si="3"/>
      </c>
      <c r="R67" s="323">
        <f t="shared" si="21"/>
        <v>0</v>
      </c>
      <c r="S67" s="330"/>
      <c r="T67" s="328"/>
      <c r="U67" s="329">
        <f t="shared" si="4"/>
        <v>0</v>
      </c>
      <c r="Y67" s="320">
        <f t="shared" si="5"/>
        <v>0</v>
      </c>
      <c r="Z67" s="320">
        <f t="shared" si="6"/>
        <v>0</v>
      </c>
      <c r="AA67" s="320">
        <f t="shared" si="7"/>
        <v>0</v>
      </c>
      <c r="AB67" s="320">
        <f t="shared" si="8"/>
        <v>0</v>
      </c>
      <c r="AC67" s="320">
        <f t="shared" si="9"/>
        <v>0</v>
      </c>
      <c r="AD67" s="320">
        <f t="shared" si="10"/>
        <v>0</v>
      </c>
      <c r="AE67" s="320">
        <f t="shared" si="11"/>
        <v>0</v>
      </c>
      <c r="AF67" s="320">
        <f t="shared" si="12"/>
        <v>0</v>
      </c>
      <c r="AG67" s="320">
        <f t="shared" si="13"/>
        <v>0</v>
      </c>
      <c r="AH67" s="320">
        <f t="shared" si="14"/>
        <v>0</v>
      </c>
      <c r="AI67" s="320">
        <f t="shared" si="15"/>
        <v>0</v>
      </c>
      <c r="AJ67" s="320">
        <f t="shared" si="16"/>
        <v>0</v>
      </c>
      <c r="AK67" s="320">
        <f t="shared" si="17"/>
        <v>0</v>
      </c>
      <c r="AL67" s="320">
        <f t="shared" si="18"/>
        <v>0</v>
      </c>
      <c r="AM67" s="320">
        <f t="shared" si="19"/>
        <v>0</v>
      </c>
      <c r="AN67" s="320">
        <f t="shared" si="20"/>
        <v>0</v>
      </c>
    </row>
    <row r="68" spans="1:40" ht="9.75" hidden="1">
      <c r="A68" s="298"/>
      <c r="B68" s="298"/>
      <c r="C68" s="299"/>
      <c r="D68" s="298"/>
      <c r="E68" s="312"/>
      <c r="F68" s="313"/>
      <c r="G68" s="298"/>
      <c r="H68" s="298"/>
      <c r="I68" s="302"/>
      <c r="J68" s="303"/>
      <c r="K68" s="303"/>
      <c r="L68" s="303"/>
      <c r="M68" s="303"/>
      <c r="N68" s="321"/>
      <c r="O68" s="322">
        <f t="shared" si="1"/>
      </c>
      <c r="P68" s="322">
        <f t="shared" si="2"/>
      </c>
      <c r="Q68" s="322">
        <f t="shared" si="3"/>
      </c>
      <c r="R68" s="323">
        <f t="shared" si="21"/>
        <v>0</v>
      </c>
      <c r="S68" s="330"/>
      <c r="T68" s="328"/>
      <c r="U68" s="329">
        <f t="shared" si="4"/>
        <v>0</v>
      </c>
      <c r="Y68" s="320">
        <f t="shared" si="5"/>
        <v>0</v>
      </c>
      <c r="Z68" s="320">
        <f t="shared" si="6"/>
        <v>0</v>
      </c>
      <c r="AA68" s="320">
        <f t="shared" si="7"/>
        <v>0</v>
      </c>
      <c r="AB68" s="320">
        <f t="shared" si="8"/>
        <v>0</v>
      </c>
      <c r="AC68" s="320">
        <f t="shared" si="9"/>
        <v>0</v>
      </c>
      <c r="AD68" s="320">
        <f t="shared" si="10"/>
        <v>0</v>
      </c>
      <c r="AE68" s="320">
        <f t="shared" si="11"/>
        <v>0</v>
      </c>
      <c r="AF68" s="320">
        <f t="shared" si="12"/>
        <v>0</v>
      </c>
      <c r="AG68" s="320">
        <f t="shared" si="13"/>
        <v>0</v>
      </c>
      <c r="AH68" s="320">
        <f t="shared" si="14"/>
        <v>0</v>
      </c>
      <c r="AI68" s="320">
        <f t="shared" si="15"/>
        <v>0</v>
      </c>
      <c r="AJ68" s="320">
        <f t="shared" si="16"/>
        <v>0</v>
      </c>
      <c r="AK68" s="320">
        <f t="shared" si="17"/>
        <v>0</v>
      </c>
      <c r="AL68" s="320">
        <f t="shared" si="18"/>
        <v>0</v>
      </c>
      <c r="AM68" s="320">
        <f t="shared" si="19"/>
        <v>0</v>
      </c>
      <c r="AN68" s="320">
        <f t="shared" si="20"/>
        <v>0</v>
      </c>
    </row>
    <row r="69" spans="1:40" ht="9.75" hidden="1">
      <c r="A69" s="298"/>
      <c r="B69" s="298"/>
      <c r="C69" s="299"/>
      <c r="D69" s="298"/>
      <c r="E69" s="312"/>
      <c r="F69" s="313"/>
      <c r="G69" s="298"/>
      <c r="H69" s="298"/>
      <c r="I69" s="302"/>
      <c r="J69" s="303"/>
      <c r="K69" s="303"/>
      <c r="L69" s="303"/>
      <c r="M69" s="303"/>
      <c r="N69" s="321"/>
      <c r="O69" s="322">
        <f t="shared" si="1"/>
      </c>
      <c r="P69" s="322">
        <f t="shared" si="2"/>
      </c>
      <c r="Q69" s="322">
        <f t="shared" si="3"/>
      </c>
      <c r="R69" s="323">
        <f t="shared" si="21"/>
        <v>0</v>
      </c>
      <c r="S69" s="330"/>
      <c r="T69" s="328"/>
      <c r="U69" s="329">
        <f t="shared" si="4"/>
        <v>0</v>
      </c>
      <c r="Y69" s="320">
        <f t="shared" si="5"/>
        <v>0</v>
      </c>
      <c r="Z69" s="320">
        <f t="shared" si="6"/>
        <v>0</v>
      </c>
      <c r="AA69" s="320">
        <f t="shared" si="7"/>
        <v>0</v>
      </c>
      <c r="AB69" s="320">
        <f t="shared" si="8"/>
        <v>0</v>
      </c>
      <c r="AC69" s="320">
        <f t="shared" si="9"/>
        <v>0</v>
      </c>
      <c r="AD69" s="320">
        <f t="shared" si="10"/>
        <v>0</v>
      </c>
      <c r="AE69" s="320">
        <f t="shared" si="11"/>
        <v>0</v>
      </c>
      <c r="AF69" s="320">
        <f t="shared" si="12"/>
        <v>0</v>
      </c>
      <c r="AG69" s="320">
        <f t="shared" si="13"/>
        <v>0</v>
      </c>
      <c r="AH69" s="320">
        <f t="shared" si="14"/>
        <v>0</v>
      </c>
      <c r="AI69" s="320">
        <f t="shared" si="15"/>
        <v>0</v>
      </c>
      <c r="AJ69" s="320">
        <f t="shared" si="16"/>
        <v>0</v>
      </c>
      <c r="AK69" s="320">
        <f t="shared" si="17"/>
        <v>0</v>
      </c>
      <c r="AL69" s="320">
        <f t="shared" si="18"/>
        <v>0</v>
      </c>
      <c r="AM69" s="320">
        <f t="shared" si="19"/>
        <v>0</v>
      </c>
      <c r="AN69" s="320">
        <f t="shared" si="20"/>
        <v>0</v>
      </c>
    </row>
    <row r="70" spans="1:40" ht="9.75" hidden="1">
      <c r="A70" s="298"/>
      <c r="B70" s="298"/>
      <c r="C70" s="299"/>
      <c r="D70" s="298"/>
      <c r="E70" s="312"/>
      <c r="F70" s="313"/>
      <c r="G70" s="298"/>
      <c r="H70" s="298"/>
      <c r="I70" s="302"/>
      <c r="J70" s="303"/>
      <c r="K70" s="303"/>
      <c r="L70" s="303"/>
      <c r="M70" s="303"/>
      <c r="N70" s="321"/>
      <c r="O70" s="322">
        <f t="shared" si="1"/>
      </c>
      <c r="P70" s="322">
        <f t="shared" si="2"/>
      </c>
      <c r="Q70" s="322">
        <f t="shared" si="3"/>
      </c>
      <c r="R70" s="323">
        <f t="shared" si="21"/>
        <v>0</v>
      </c>
      <c r="S70" s="330"/>
      <c r="T70" s="328"/>
      <c r="U70" s="329">
        <f t="shared" si="4"/>
        <v>0</v>
      </c>
      <c r="Y70" s="320">
        <f t="shared" si="5"/>
        <v>0</v>
      </c>
      <c r="Z70" s="320">
        <f t="shared" si="6"/>
        <v>0</v>
      </c>
      <c r="AA70" s="320">
        <f t="shared" si="7"/>
        <v>0</v>
      </c>
      <c r="AB70" s="320">
        <f t="shared" si="8"/>
        <v>0</v>
      </c>
      <c r="AC70" s="320">
        <f t="shared" si="9"/>
        <v>0</v>
      </c>
      <c r="AD70" s="320">
        <f t="shared" si="10"/>
        <v>0</v>
      </c>
      <c r="AE70" s="320">
        <f t="shared" si="11"/>
        <v>0</v>
      </c>
      <c r="AF70" s="320">
        <f t="shared" si="12"/>
        <v>0</v>
      </c>
      <c r="AG70" s="320">
        <f t="shared" si="13"/>
        <v>0</v>
      </c>
      <c r="AH70" s="320">
        <f t="shared" si="14"/>
        <v>0</v>
      </c>
      <c r="AI70" s="320">
        <f t="shared" si="15"/>
        <v>0</v>
      </c>
      <c r="AJ70" s="320">
        <f t="shared" si="16"/>
        <v>0</v>
      </c>
      <c r="AK70" s="320">
        <f t="shared" si="17"/>
        <v>0</v>
      </c>
      <c r="AL70" s="320">
        <f t="shared" si="18"/>
        <v>0</v>
      </c>
      <c r="AM70" s="320">
        <f t="shared" si="19"/>
        <v>0</v>
      </c>
      <c r="AN70" s="320">
        <f t="shared" si="20"/>
        <v>0</v>
      </c>
    </row>
    <row r="71" spans="1:40" ht="9.75" hidden="1">
      <c r="A71" s="298"/>
      <c r="B71" s="298"/>
      <c r="C71" s="299"/>
      <c r="D71" s="298"/>
      <c r="E71" s="312"/>
      <c r="F71" s="313"/>
      <c r="G71" s="298"/>
      <c r="H71" s="298"/>
      <c r="I71" s="302"/>
      <c r="J71" s="303"/>
      <c r="K71" s="303"/>
      <c r="L71" s="303"/>
      <c r="M71" s="303"/>
      <c r="N71" s="321"/>
      <c r="O71" s="322">
        <f t="shared" si="1"/>
      </c>
      <c r="P71" s="322">
        <f t="shared" si="2"/>
      </c>
      <c r="Q71" s="322">
        <f t="shared" si="3"/>
      </c>
      <c r="R71" s="323">
        <f t="shared" si="21"/>
        <v>0</v>
      </c>
      <c r="S71" s="330"/>
      <c r="T71" s="328"/>
      <c r="U71" s="329">
        <f t="shared" si="4"/>
        <v>0</v>
      </c>
      <c r="Y71" s="320">
        <f t="shared" si="5"/>
        <v>0</v>
      </c>
      <c r="Z71" s="320">
        <f t="shared" si="6"/>
        <v>0</v>
      </c>
      <c r="AA71" s="320">
        <f t="shared" si="7"/>
        <v>0</v>
      </c>
      <c r="AB71" s="320">
        <f t="shared" si="8"/>
        <v>0</v>
      </c>
      <c r="AC71" s="320">
        <f t="shared" si="9"/>
        <v>0</v>
      </c>
      <c r="AD71" s="320">
        <f t="shared" si="10"/>
        <v>0</v>
      </c>
      <c r="AE71" s="320">
        <f t="shared" si="11"/>
        <v>0</v>
      </c>
      <c r="AF71" s="320">
        <f t="shared" si="12"/>
        <v>0</v>
      </c>
      <c r="AG71" s="320">
        <f t="shared" si="13"/>
        <v>0</v>
      </c>
      <c r="AH71" s="320">
        <f t="shared" si="14"/>
        <v>0</v>
      </c>
      <c r="AI71" s="320">
        <f t="shared" si="15"/>
        <v>0</v>
      </c>
      <c r="AJ71" s="320">
        <f t="shared" si="16"/>
        <v>0</v>
      </c>
      <c r="AK71" s="320">
        <f t="shared" si="17"/>
        <v>0</v>
      </c>
      <c r="AL71" s="320">
        <f t="shared" si="18"/>
        <v>0</v>
      </c>
      <c r="AM71" s="320">
        <f t="shared" si="19"/>
        <v>0</v>
      </c>
      <c r="AN71" s="320">
        <f t="shared" si="20"/>
        <v>0</v>
      </c>
    </row>
    <row r="72" spans="1:40" ht="9.75" hidden="1">
      <c r="A72" s="298"/>
      <c r="B72" s="298"/>
      <c r="C72" s="299"/>
      <c r="D72" s="298"/>
      <c r="E72" s="312"/>
      <c r="F72" s="313"/>
      <c r="G72" s="298"/>
      <c r="H72" s="298"/>
      <c r="I72" s="302"/>
      <c r="J72" s="303"/>
      <c r="K72" s="303"/>
      <c r="L72" s="303"/>
      <c r="M72" s="303"/>
      <c r="N72" s="321"/>
      <c r="O72" s="322">
        <f t="shared" si="1"/>
      </c>
      <c r="P72" s="322">
        <f t="shared" si="2"/>
      </c>
      <c r="Q72" s="322">
        <f t="shared" si="3"/>
      </c>
      <c r="R72" s="323">
        <f t="shared" si="21"/>
        <v>0</v>
      </c>
      <c r="S72" s="330"/>
      <c r="T72" s="328"/>
      <c r="U72" s="329">
        <f t="shared" si="4"/>
        <v>0</v>
      </c>
      <c r="Y72" s="320">
        <f t="shared" si="5"/>
        <v>0</v>
      </c>
      <c r="Z72" s="320">
        <f t="shared" si="6"/>
        <v>0</v>
      </c>
      <c r="AA72" s="320">
        <f t="shared" si="7"/>
        <v>0</v>
      </c>
      <c r="AB72" s="320">
        <f t="shared" si="8"/>
        <v>0</v>
      </c>
      <c r="AC72" s="320">
        <f t="shared" si="9"/>
        <v>0</v>
      </c>
      <c r="AD72" s="320">
        <f t="shared" si="10"/>
        <v>0</v>
      </c>
      <c r="AE72" s="320">
        <f t="shared" si="11"/>
        <v>0</v>
      </c>
      <c r="AF72" s="320">
        <f t="shared" si="12"/>
        <v>0</v>
      </c>
      <c r="AG72" s="320">
        <f t="shared" si="13"/>
        <v>0</v>
      </c>
      <c r="AH72" s="320">
        <f t="shared" si="14"/>
        <v>0</v>
      </c>
      <c r="AI72" s="320">
        <f t="shared" si="15"/>
        <v>0</v>
      </c>
      <c r="AJ72" s="320">
        <f t="shared" si="16"/>
        <v>0</v>
      </c>
      <c r="AK72" s="320">
        <f t="shared" si="17"/>
        <v>0</v>
      </c>
      <c r="AL72" s="320">
        <f t="shared" si="18"/>
        <v>0</v>
      </c>
      <c r="AM72" s="320">
        <f t="shared" si="19"/>
        <v>0</v>
      </c>
      <c r="AN72" s="320">
        <f t="shared" si="20"/>
        <v>0</v>
      </c>
    </row>
    <row r="73" spans="1:40" ht="9.75" hidden="1">
      <c r="A73" s="298"/>
      <c r="B73" s="298"/>
      <c r="C73" s="299"/>
      <c r="D73" s="298"/>
      <c r="E73" s="312"/>
      <c r="F73" s="313"/>
      <c r="G73" s="298"/>
      <c r="H73" s="298"/>
      <c r="I73" s="302"/>
      <c r="J73" s="303"/>
      <c r="K73" s="303"/>
      <c r="L73" s="303"/>
      <c r="M73" s="303"/>
      <c r="N73" s="321"/>
      <c r="O73" s="322">
        <f t="shared" si="1"/>
      </c>
      <c r="P73" s="322">
        <f t="shared" si="2"/>
      </c>
      <c r="Q73" s="322">
        <f t="shared" si="3"/>
      </c>
      <c r="R73" s="323">
        <f t="shared" si="21"/>
        <v>0</v>
      </c>
      <c r="S73" s="330"/>
      <c r="T73" s="328"/>
      <c r="U73" s="329">
        <f t="shared" si="4"/>
        <v>0</v>
      </c>
      <c r="Y73" s="320">
        <f t="shared" si="5"/>
        <v>0</v>
      </c>
      <c r="Z73" s="320">
        <f t="shared" si="6"/>
        <v>0</v>
      </c>
      <c r="AA73" s="320">
        <f t="shared" si="7"/>
        <v>0</v>
      </c>
      <c r="AB73" s="320">
        <f t="shared" si="8"/>
        <v>0</v>
      </c>
      <c r="AC73" s="320">
        <f t="shared" si="9"/>
        <v>0</v>
      </c>
      <c r="AD73" s="320">
        <f t="shared" si="10"/>
        <v>0</v>
      </c>
      <c r="AE73" s="320">
        <f t="shared" si="11"/>
        <v>0</v>
      </c>
      <c r="AF73" s="320">
        <f t="shared" si="12"/>
        <v>0</v>
      </c>
      <c r="AG73" s="320">
        <f t="shared" si="13"/>
        <v>0</v>
      </c>
      <c r="AH73" s="320">
        <f t="shared" si="14"/>
        <v>0</v>
      </c>
      <c r="AI73" s="320">
        <f t="shared" si="15"/>
        <v>0</v>
      </c>
      <c r="AJ73" s="320">
        <f t="shared" si="16"/>
        <v>0</v>
      </c>
      <c r="AK73" s="320">
        <f t="shared" si="17"/>
        <v>0</v>
      </c>
      <c r="AL73" s="320">
        <f t="shared" si="18"/>
        <v>0</v>
      </c>
      <c r="AM73" s="320">
        <f t="shared" si="19"/>
        <v>0</v>
      </c>
      <c r="AN73" s="320">
        <f t="shared" si="20"/>
        <v>0</v>
      </c>
    </row>
    <row r="74" spans="1:40" ht="9.75" hidden="1">
      <c r="A74" s="298"/>
      <c r="B74" s="298"/>
      <c r="C74" s="299"/>
      <c r="D74" s="298"/>
      <c r="E74" s="312"/>
      <c r="F74" s="313"/>
      <c r="G74" s="298"/>
      <c r="H74" s="298"/>
      <c r="I74" s="302"/>
      <c r="J74" s="303"/>
      <c r="K74" s="303"/>
      <c r="L74" s="303"/>
      <c r="M74" s="303"/>
      <c r="N74" s="321"/>
      <c r="O74" s="322">
        <f t="shared" si="1"/>
      </c>
      <c r="P74" s="322">
        <f t="shared" si="2"/>
      </c>
      <c r="Q74" s="322">
        <f t="shared" si="3"/>
      </c>
      <c r="R74" s="323">
        <f t="shared" si="21"/>
        <v>0</v>
      </c>
      <c r="S74" s="330"/>
      <c r="T74" s="328"/>
      <c r="U74" s="329">
        <f t="shared" si="4"/>
        <v>0</v>
      </c>
      <c r="Y74" s="320">
        <f t="shared" si="5"/>
        <v>0</v>
      </c>
      <c r="Z74" s="320">
        <f t="shared" si="6"/>
        <v>0</v>
      </c>
      <c r="AA74" s="320">
        <f t="shared" si="7"/>
        <v>0</v>
      </c>
      <c r="AB74" s="320">
        <f t="shared" si="8"/>
        <v>0</v>
      </c>
      <c r="AC74" s="320">
        <f t="shared" si="9"/>
        <v>0</v>
      </c>
      <c r="AD74" s="320">
        <f t="shared" si="10"/>
        <v>0</v>
      </c>
      <c r="AE74" s="320">
        <f t="shared" si="11"/>
        <v>0</v>
      </c>
      <c r="AF74" s="320">
        <f t="shared" si="12"/>
        <v>0</v>
      </c>
      <c r="AG74" s="320">
        <f t="shared" si="13"/>
        <v>0</v>
      </c>
      <c r="AH74" s="320">
        <f t="shared" si="14"/>
        <v>0</v>
      </c>
      <c r="AI74" s="320">
        <f t="shared" si="15"/>
        <v>0</v>
      </c>
      <c r="AJ74" s="320">
        <f t="shared" si="16"/>
        <v>0</v>
      </c>
      <c r="AK74" s="320">
        <f t="shared" si="17"/>
        <v>0</v>
      </c>
      <c r="AL74" s="320">
        <f t="shared" si="18"/>
        <v>0</v>
      </c>
      <c r="AM74" s="320">
        <f t="shared" si="19"/>
        <v>0</v>
      </c>
      <c r="AN74" s="320">
        <f t="shared" si="20"/>
        <v>0</v>
      </c>
    </row>
    <row r="75" spans="1:40" ht="9.75" hidden="1">
      <c r="A75" s="298"/>
      <c r="B75" s="298"/>
      <c r="C75" s="299"/>
      <c r="D75" s="298"/>
      <c r="E75" s="312"/>
      <c r="F75" s="313"/>
      <c r="G75" s="298"/>
      <c r="H75" s="298"/>
      <c r="I75" s="302"/>
      <c r="J75" s="303"/>
      <c r="K75" s="303"/>
      <c r="L75" s="303"/>
      <c r="M75" s="303"/>
      <c r="N75" s="321"/>
      <c r="O75" s="322">
        <f t="shared" si="1"/>
      </c>
      <c r="P75" s="322">
        <f t="shared" si="2"/>
      </c>
      <c r="Q75" s="322">
        <f t="shared" si="3"/>
      </c>
      <c r="R75" s="323">
        <f aca="true" t="shared" si="22" ref="R75:R101">IF(SUM(O75:Q75)=L75,SUM(O75:Q75),"Chyba")</f>
        <v>0</v>
      </c>
      <c r="S75" s="330"/>
      <c r="T75" s="328"/>
      <c r="U75" s="329">
        <f t="shared" si="4"/>
        <v>0</v>
      </c>
      <c r="Y75" s="320">
        <f t="shared" si="5"/>
        <v>0</v>
      </c>
      <c r="Z75" s="320">
        <f t="shared" si="6"/>
        <v>0</v>
      </c>
      <c r="AA75" s="320">
        <f t="shared" si="7"/>
        <v>0</v>
      </c>
      <c r="AB75" s="320">
        <f t="shared" si="8"/>
        <v>0</v>
      </c>
      <c r="AC75" s="320">
        <f t="shared" si="9"/>
        <v>0</v>
      </c>
      <c r="AD75" s="320">
        <f t="shared" si="10"/>
        <v>0</v>
      </c>
      <c r="AE75" s="320">
        <f t="shared" si="11"/>
        <v>0</v>
      </c>
      <c r="AF75" s="320">
        <f t="shared" si="12"/>
        <v>0</v>
      </c>
      <c r="AG75" s="320">
        <f t="shared" si="13"/>
        <v>0</v>
      </c>
      <c r="AH75" s="320">
        <f t="shared" si="14"/>
        <v>0</v>
      </c>
      <c r="AI75" s="320">
        <f t="shared" si="15"/>
        <v>0</v>
      </c>
      <c r="AJ75" s="320">
        <f t="shared" si="16"/>
        <v>0</v>
      </c>
      <c r="AK75" s="320">
        <f t="shared" si="17"/>
        <v>0</v>
      </c>
      <c r="AL75" s="320">
        <f t="shared" si="18"/>
        <v>0</v>
      </c>
      <c r="AM75" s="320">
        <f t="shared" si="19"/>
        <v>0</v>
      </c>
      <c r="AN75" s="320">
        <f t="shared" si="20"/>
        <v>0</v>
      </c>
    </row>
    <row r="76" spans="1:40" ht="9.75" hidden="1">
      <c r="A76" s="298"/>
      <c r="B76" s="298"/>
      <c r="C76" s="299"/>
      <c r="D76" s="298"/>
      <c r="E76" s="312"/>
      <c r="F76" s="313"/>
      <c r="G76" s="298"/>
      <c r="H76" s="298"/>
      <c r="I76" s="302"/>
      <c r="J76" s="303"/>
      <c r="K76" s="303"/>
      <c r="L76" s="303"/>
      <c r="M76" s="303"/>
      <c r="N76" s="321"/>
      <c r="O76" s="322">
        <f aca="true" t="shared" si="23" ref="O76:O101">IF(I76="","",IF(I76="Ne","",IF(N76="Ano",FLOOR(L76*$D$6/100,1),FLOOR(L76*$D$6/100,1))))</f>
      </c>
      <c r="P76" s="322">
        <f aca="true" t="shared" si="24" ref="P76:P101">IF(I76="","",IF(I76="Ne","",IF(N76="Ano",FLOOR(L76*$E$6/100,1),FLOOR(L76*$E$6/100,1))))</f>
      </c>
      <c r="Q76" s="322">
        <f aca="true" t="shared" si="25" ref="Q76:Q101">IF(I76="","",IF(I76="Ne",L76,L76-O76-P76))</f>
      </c>
      <c r="R76" s="323">
        <f t="shared" si="22"/>
        <v>0</v>
      </c>
      <c r="S76" s="330"/>
      <c r="T76" s="328"/>
      <c r="U76" s="329">
        <f aca="true" t="shared" si="26" ref="U76:U101">IF(S76="",0,S76+T76)</f>
        <v>0</v>
      </c>
      <c r="Y76" s="320">
        <f aca="true" t="shared" si="27" ref="Y76:Y101">IF($N76="Ano",IF($H76&lt;&gt;"",$L76-U76,0),0)</f>
        <v>0</v>
      </c>
      <c r="Z76" s="320">
        <f aca="true" t="shared" si="28" ref="Z76:Z101">FLOOR(Y76*$D$6/100,1)</f>
        <v>0</v>
      </c>
      <c r="AA76" s="320">
        <f aca="true" t="shared" si="29" ref="AA76:AA101">FLOOR(Y76*$E$6/100,1)</f>
        <v>0</v>
      </c>
      <c r="AB76" s="320">
        <f aca="true" t="shared" si="30" ref="AB76:AB101">Y76-Z76-AA76</f>
        <v>0</v>
      </c>
      <c r="AC76" s="320">
        <f aca="true" t="shared" si="31" ref="AC76:AC101">IF($N76="Ne",IF($H76&lt;&gt;"",$L76-U76,0),0)</f>
        <v>0</v>
      </c>
      <c r="AD76" s="320">
        <f aca="true" t="shared" si="32" ref="AD76:AD101">FLOOR(AC76*$D$6/100,1)</f>
        <v>0</v>
      </c>
      <c r="AE76" s="320">
        <f aca="true" t="shared" si="33" ref="AE76:AE101">FLOOR(AC76*$E$6/100,1)</f>
        <v>0</v>
      </c>
      <c r="AF76" s="320">
        <f aca="true" t="shared" si="34" ref="AF76:AF101">AC76-AD76-AE76</f>
        <v>0</v>
      </c>
      <c r="AG76" s="320">
        <f aca="true" t="shared" si="35" ref="AG76:AG101">IF($N76="Ano",IF($G76&lt;&gt;"",$L76-U76,0),0)</f>
        <v>0</v>
      </c>
      <c r="AH76" s="320">
        <f aca="true" t="shared" si="36" ref="AH76:AH101">FLOOR(AG76*$D$6/100,1)</f>
        <v>0</v>
      </c>
      <c r="AI76" s="320">
        <f aca="true" t="shared" si="37" ref="AI76:AI101">FLOOR(AG76*$E$6/100,1)</f>
        <v>0</v>
      </c>
      <c r="AJ76" s="320">
        <f aca="true" t="shared" si="38" ref="AJ76:AJ101">AG76-AH76-AI76</f>
        <v>0</v>
      </c>
      <c r="AK76" s="320">
        <f aca="true" t="shared" si="39" ref="AK76:AK101">IF($N76="Ne",IF($G76&lt;&gt;"",$L76-U76,0),0)</f>
        <v>0</v>
      </c>
      <c r="AL76" s="320">
        <f aca="true" t="shared" si="40" ref="AL76:AL101">FLOOR(AK76*$D$6/100,1)</f>
        <v>0</v>
      </c>
      <c r="AM76" s="320">
        <f aca="true" t="shared" si="41" ref="AM76:AM101">FLOOR(AK76*$E$6/100,1)</f>
        <v>0</v>
      </c>
      <c r="AN76" s="320">
        <f aca="true" t="shared" si="42" ref="AN76:AN101">AK76-AL76-AM76</f>
        <v>0</v>
      </c>
    </row>
    <row r="77" spans="1:40" ht="9.75" hidden="1">
      <c r="A77" s="298"/>
      <c r="B77" s="298"/>
      <c r="C77" s="299"/>
      <c r="D77" s="298"/>
      <c r="E77" s="312"/>
      <c r="F77" s="313"/>
      <c r="G77" s="298"/>
      <c r="H77" s="298"/>
      <c r="I77" s="302"/>
      <c r="J77" s="303"/>
      <c r="K77" s="303"/>
      <c r="L77" s="303"/>
      <c r="M77" s="303"/>
      <c r="N77" s="321"/>
      <c r="O77" s="322">
        <f t="shared" si="23"/>
      </c>
      <c r="P77" s="322">
        <f t="shared" si="24"/>
      </c>
      <c r="Q77" s="322">
        <f t="shared" si="25"/>
      </c>
      <c r="R77" s="323">
        <f t="shared" si="22"/>
        <v>0</v>
      </c>
      <c r="S77" s="330"/>
      <c r="T77" s="328"/>
      <c r="U77" s="329">
        <f t="shared" si="26"/>
        <v>0</v>
      </c>
      <c r="Y77" s="320">
        <f t="shared" si="27"/>
        <v>0</v>
      </c>
      <c r="Z77" s="320">
        <f t="shared" si="28"/>
        <v>0</v>
      </c>
      <c r="AA77" s="320">
        <f t="shared" si="29"/>
        <v>0</v>
      </c>
      <c r="AB77" s="320">
        <f t="shared" si="30"/>
        <v>0</v>
      </c>
      <c r="AC77" s="320">
        <f t="shared" si="31"/>
        <v>0</v>
      </c>
      <c r="AD77" s="320">
        <f t="shared" si="32"/>
        <v>0</v>
      </c>
      <c r="AE77" s="320">
        <f t="shared" si="33"/>
        <v>0</v>
      </c>
      <c r="AF77" s="320">
        <f t="shared" si="34"/>
        <v>0</v>
      </c>
      <c r="AG77" s="320">
        <f t="shared" si="35"/>
        <v>0</v>
      </c>
      <c r="AH77" s="320">
        <f t="shared" si="36"/>
        <v>0</v>
      </c>
      <c r="AI77" s="320">
        <f t="shared" si="37"/>
        <v>0</v>
      </c>
      <c r="AJ77" s="320">
        <f t="shared" si="38"/>
        <v>0</v>
      </c>
      <c r="AK77" s="320">
        <f t="shared" si="39"/>
        <v>0</v>
      </c>
      <c r="AL77" s="320">
        <f t="shared" si="40"/>
        <v>0</v>
      </c>
      <c r="AM77" s="320">
        <f t="shared" si="41"/>
        <v>0</v>
      </c>
      <c r="AN77" s="320">
        <f t="shared" si="42"/>
        <v>0</v>
      </c>
    </row>
    <row r="78" spans="1:40" ht="9.75" hidden="1">
      <c r="A78" s="298"/>
      <c r="B78" s="298"/>
      <c r="C78" s="299"/>
      <c r="D78" s="298"/>
      <c r="E78" s="312"/>
      <c r="F78" s="313"/>
      <c r="G78" s="298"/>
      <c r="H78" s="298"/>
      <c r="I78" s="302"/>
      <c r="J78" s="303"/>
      <c r="K78" s="303"/>
      <c r="L78" s="303"/>
      <c r="M78" s="303"/>
      <c r="N78" s="321"/>
      <c r="O78" s="322">
        <f t="shared" si="23"/>
      </c>
      <c r="P78" s="322">
        <f t="shared" si="24"/>
      </c>
      <c r="Q78" s="322">
        <f t="shared" si="25"/>
      </c>
      <c r="R78" s="323">
        <f t="shared" si="22"/>
        <v>0</v>
      </c>
      <c r="S78" s="330"/>
      <c r="T78" s="328"/>
      <c r="U78" s="329">
        <f t="shared" si="26"/>
        <v>0</v>
      </c>
      <c r="Y78" s="320">
        <f t="shared" si="27"/>
        <v>0</v>
      </c>
      <c r="Z78" s="320">
        <f t="shared" si="28"/>
        <v>0</v>
      </c>
      <c r="AA78" s="320">
        <f t="shared" si="29"/>
        <v>0</v>
      </c>
      <c r="AB78" s="320">
        <f t="shared" si="30"/>
        <v>0</v>
      </c>
      <c r="AC78" s="320">
        <f t="shared" si="31"/>
        <v>0</v>
      </c>
      <c r="AD78" s="320">
        <f t="shared" si="32"/>
        <v>0</v>
      </c>
      <c r="AE78" s="320">
        <f t="shared" si="33"/>
        <v>0</v>
      </c>
      <c r="AF78" s="320">
        <f t="shared" si="34"/>
        <v>0</v>
      </c>
      <c r="AG78" s="320">
        <f t="shared" si="35"/>
        <v>0</v>
      </c>
      <c r="AH78" s="320">
        <f t="shared" si="36"/>
        <v>0</v>
      </c>
      <c r="AI78" s="320">
        <f t="shared" si="37"/>
        <v>0</v>
      </c>
      <c r="AJ78" s="320">
        <f t="shared" si="38"/>
        <v>0</v>
      </c>
      <c r="AK78" s="320">
        <f t="shared" si="39"/>
        <v>0</v>
      </c>
      <c r="AL78" s="320">
        <f t="shared" si="40"/>
        <v>0</v>
      </c>
      <c r="AM78" s="320">
        <f t="shared" si="41"/>
        <v>0</v>
      </c>
      <c r="AN78" s="320">
        <f t="shared" si="42"/>
        <v>0</v>
      </c>
    </row>
    <row r="79" spans="1:40" ht="9.75" hidden="1">
      <c r="A79" s="298"/>
      <c r="B79" s="298"/>
      <c r="C79" s="299"/>
      <c r="D79" s="298"/>
      <c r="E79" s="312"/>
      <c r="F79" s="313"/>
      <c r="G79" s="298"/>
      <c r="H79" s="298"/>
      <c r="I79" s="302"/>
      <c r="J79" s="303"/>
      <c r="K79" s="303"/>
      <c r="L79" s="303"/>
      <c r="M79" s="303"/>
      <c r="N79" s="321"/>
      <c r="O79" s="322">
        <f t="shared" si="23"/>
      </c>
      <c r="P79" s="322">
        <f t="shared" si="24"/>
      </c>
      <c r="Q79" s="322">
        <f t="shared" si="25"/>
      </c>
      <c r="R79" s="323">
        <f t="shared" si="22"/>
        <v>0</v>
      </c>
      <c r="S79" s="330"/>
      <c r="T79" s="328"/>
      <c r="U79" s="329">
        <f t="shared" si="26"/>
        <v>0</v>
      </c>
      <c r="Y79" s="320">
        <f t="shared" si="27"/>
        <v>0</v>
      </c>
      <c r="Z79" s="320">
        <f t="shared" si="28"/>
        <v>0</v>
      </c>
      <c r="AA79" s="320">
        <f t="shared" si="29"/>
        <v>0</v>
      </c>
      <c r="AB79" s="320">
        <f t="shared" si="30"/>
        <v>0</v>
      </c>
      <c r="AC79" s="320">
        <f t="shared" si="31"/>
        <v>0</v>
      </c>
      <c r="AD79" s="320">
        <f t="shared" si="32"/>
        <v>0</v>
      </c>
      <c r="AE79" s="320">
        <f t="shared" si="33"/>
        <v>0</v>
      </c>
      <c r="AF79" s="320">
        <f t="shared" si="34"/>
        <v>0</v>
      </c>
      <c r="AG79" s="320">
        <f t="shared" si="35"/>
        <v>0</v>
      </c>
      <c r="AH79" s="320">
        <f t="shared" si="36"/>
        <v>0</v>
      </c>
      <c r="AI79" s="320">
        <f t="shared" si="37"/>
        <v>0</v>
      </c>
      <c r="AJ79" s="320">
        <f t="shared" si="38"/>
        <v>0</v>
      </c>
      <c r="AK79" s="320">
        <f t="shared" si="39"/>
        <v>0</v>
      </c>
      <c r="AL79" s="320">
        <f t="shared" si="40"/>
        <v>0</v>
      </c>
      <c r="AM79" s="320">
        <f t="shared" si="41"/>
        <v>0</v>
      </c>
      <c r="AN79" s="320">
        <f t="shared" si="42"/>
        <v>0</v>
      </c>
    </row>
    <row r="80" spans="1:40" ht="9.75" hidden="1">
      <c r="A80" s="298"/>
      <c r="B80" s="298"/>
      <c r="C80" s="299"/>
      <c r="D80" s="298"/>
      <c r="E80" s="312"/>
      <c r="F80" s="313"/>
      <c r="G80" s="298"/>
      <c r="H80" s="298"/>
      <c r="I80" s="302"/>
      <c r="J80" s="303"/>
      <c r="K80" s="303"/>
      <c r="L80" s="303"/>
      <c r="M80" s="303"/>
      <c r="N80" s="321"/>
      <c r="O80" s="322">
        <f t="shared" si="23"/>
      </c>
      <c r="P80" s="322">
        <f t="shared" si="24"/>
      </c>
      <c r="Q80" s="322">
        <f t="shared" si="25"/>
      </c>
      <c r="R80" s="323">
        <f t="shared" si="22"/>
        <v>0</v>
      </c>
      <c r="S80" s="330"/>
      <c r="T80" s="328"/>
      <c r="U80" s="329">
        <f t="shared" si="26"/>
        <v>0</v>
      </c>
      <c r="Y80" s="320">
        <f t="shared" si="27"/>
        <v>0</v>
      </c>
      <c r="Z80" s="320">
        <f t="shared" si="28"/>
        <v>0</v>
      </c>
      <c r="AA80" s="320">
        <f t="shared" si="29"/>
        <v>0</v>
      </c>
      <c r="AB80" s="320">
        <f t="shared" si="30"/>
        <v>0</v>
      </c>
      <c r="AC80" s="320">
        <f t="shared" si="31"/>
        <v>0</v>
      </c>
      <c r="AD80" s="320">
        <f t="shared" si="32"/>
        <v>0</v>
      </c>
      <c r="AE80" s="320">
        <f t="shared" si="33"/>
        <v>0</v>
      </c>
      <c r="AF80" s="320">
        <f t="shared" si="34"/>
        <v>0</v>
      </c>
      <c r="AG80" s="320">
        <f t="shared" si="35"/>
        <v>0</v>
      </c>
      <c r="AH80" s="320">
        <f t="shared" si="36"/>
        <v>0</v>
      </c>
      <c r="AI80" s="320">
        <f t="shared" si="37"/>
        <v>0</v>
      </c>
      <c r="AJ80" s="320">
        <f t="shared" si="38"/>
        <v>0</v>
      </c>
      <c r="AK80" s="320">
        <f t="shared" si="39"/>
        <v>0</v>
      </c>
      <c r="AL80" s="320">
        <f t="shared" si="40"/>
        <v>0</v>
      </c>
      <c r="AM80" s="320">
        <f t="shared" si="41"/>
        <v>0</v>
      </c>
      <c r="AN80" s="320">
        <f t="shared" si="42"/>
        <v>0</v>
      </c>
    </row>
    <row r="81" spans="1:40" ht="9.75">
      <c r="A81" s="298"/>
      <c r="B81" s="298"/>
      <c r="C81" s="299"/>
      <c r="D81" s="298"/>
      <c r="E81" s="312"/>
      <c r="F81" s="313"/>
      <c r="G81" s="298"/>
      <c r="H81" s="298"/>
      <c r="I81" s="302"/>
      <c r="J81" s="303"/>
      <c r="K81" s="303"/>
      <c r="L81" s="303"/>
      <c r="M81" s="303"/>
      <c r="N81" s="321"/>
      <c r="O81" s="322">
        <f t="shared" si="23"/>
      </c>
      <c r="P81" s="322">
        <f t="shared" si="24"/>
      </c>
      <c r="Q81" s="322">
        <f t="shared" si="25"/>
      </c>
      <c r="R81" s="323">
        <f t="shared" si="22"/>
        <v>0</v>
      </c>
      <c r="S81" s="330"/>
      <c r="T81" s="328"/>
      <c r="U81" s="329">
        <f t="shared" si="26"/>
        <v>0</v>
      </c>
      <c r="Y81" s="320">
        <f t="shared" si="27"/>
        <v>0</v>
      </c>
      <c r="Z81" s="320">
        <f t="shared" si="28"/>
        <v>0</v>
      </c>
      <c r="AA81" s="320">
        <f t="shared" si="29"/>
        <v>0</v>
      </c>
      <c r="AB81" s="320">
        <f t="shared" si="30"/>
        <v>0</v>
      </c>
      <c r="AC81" s="320">
        <f t="shared" si="31"/>
        <v>0</v>
      </c>
      <c r="AD81" s="320">
        <f t="shared" si="32"/>
        <v>0</v>
      </c>
      <c r="AE81" s="320">
        <f t="shared" si="33"/>
        <v>0</v>
      </c>
      <c r="AF81" s="320">
        <f t="shared" si="34"/>
        <v>0</v>
      </c>
      <c r="AG81" s="320">
        <f t="shared" si="35"/>
        <v>0</v>
      </c>
      <c r="AH81" s="320">
        <f t="shared" si="36"/>
        <v>0</v>
      </c>
      <c r="AI81" s="320">
        <f t="shared" si="37"/>
        <v>0</v>
      </c>
      <c r="AJ81" s="320">
        <f t="shared" si="38"/>
        <v>0</v>
      </c>
      <c r="AK81" s="320">
        <f t="shared" si="39"/>
        <v>0</v>
      </c>
      <c r="AL81" s="320">
        <f t="shared" si="40"/>
        <v>0</v>
      </c>
      <c r="AM81" s="320">
        <f t="shared" si="41"/>
        <v>0</v>
      </c>
      <c r="AN81" s="320">
        <f t="shared" si="42"/>
        <v>0</v>
      </c>
    </row>
    <row r="82" spans="1:40" ht="9.75" hidden="1">
      <c r="A82" s="298"/>
      <c r="B82" s="298"/>
      <c r="C82" s="299"/>
      <c r="D82" s="298"/>
      <c r="E82" s="312"/>
      <c r="F82" s="313"/>
      <c r="G82" s="298"/>
      <c r="H82" s="298"/>
      <c r="I82" s="302"/>
      <c r="J82" s="303"/>
      <c r="K82" s="303"/>
      <c r="L82" s="303"/>
      <c r="M82" s="303"/>
      <c r="N82" s="321"/>
      <c r="O82" s="322">
        <f t="shared" si="23"/>
      </c>
      <c r="P82" s="322">
        <f t="shared" si="24"/>
      </c>
      <c r="Q82" s="322">
        <f t="shared" si="25"/>
      </c>
      <c r="R82" s="323">
        <f t="shared" si="22"/>
        <v>0</v>
      </c>
      <c r="S82" s="330"/>
      <c r="T82" s="328"/>
      <c r="U82" s="329">
        <f t="shared" si="26"/>
        <v>0</v>
      </c>
      <c r="Y82" s="320">
        <f t="shared" si="27"/>
        <v>0</v>
      </c>
      <c r="Z82" s="320">
        <f t="shared" si="28"/>
        <v>0</v>
      </c>
      <c r="AA82" s="320">
        <f t="shared" si="29"/>
        <v>0</v>
      </c>
      <c r="AB82" s="320">
        <f t="shared" si="30"/>
        <v>0</v>
      </c>
      <c r="AC82" s="320">
        <f t="shared" si="31"/>
        <v>0</v>
      </c>
      <c r="AD82" s="320">
        <f t="shared" si="32"/>
        <v>0</v>
      </c>
      <c r="AE82" s="320">
        <f t="shared" si="33"/>
        <v>0</v>
      </c>
      <c r="AF82" s="320">
        <f t="shared" si="34"/>
        <v>0</v>
      </c>
      <c r="AG82" s="320">
        <f t="shared" si="35"/>
        <v>0</v>
      </c>
      <c r="AH82" s="320">
        <f t="shared" si="36"/>
        <v>0</v>
      </c>
      <c r="AI82" s="320">
        <f t="shared" si="37"/>
        <v>0</v>
      </c>
      <c r="AJ82" s="320">
        <f t="shared" si="38"/>
        <v>0</v>
      </c>
      <c r="AK82" s="320">
        <f t="shared" si="39"/>
        <v>0</v>
      </c>
      <c r="AL82" s="320">
        <f t="shared" si="40"/>
        <v>0</v>
      </c>
      <c r="AM82" s="320">
        <f t="shared" si="41"/>
        <v>0</v>
      </c>
      <c r="AN82" s="320">
        <f t="shared" si="42"/>
        <v>0</v>
      </c>
    </row>
    <row r="83" spans="1:40" ht="9.75" hidden="1">
      <c r="A83" s="298"/>
      <c r="B83" s="298"/>
      <c r="C83" s="299"/>
      <c r="D83" s="298"/>
      <c r="E83" s="312"/>
      <c r="F83" s="313"/>
      <c r="G83" s="298"/>
      <c r="H83" s="298"/>
      <c r="I83" s="302"/>
      <c r="J83" s="303"/>
      <c r="K83" s="303"/>
      <c r="L83" s="303"/>
      <c r="M83" s="303"/>
      <c r="N83" s="321"/>
      <c r="O83" s="322">
        <f t="shared" si="23"/>
      </c>
      <c r="P83" s="322">
        <f t="shared" si="24"/>
      </c>
      <c r="Q83" s="322">
        <f t="shared" si="25"/>
      </c>
      <c r="R83" s="323">
        <f t="shared" si="22"/>
        <v>0</v>
      </c>
      <c r="S83" s="330"/>
      <c r="T83" s="328"/>
      <c r="U83" s="329">
        <f t="shared" si="26"/>
        <v>0</v>
      </c>
      <c r="Y83" s="320">
        <f t="shared" si="27"/>
        <v>0</v>
      </c>
      <c r="Z83" s="320">
        <f t="shared" si="28"/>
        <v>0</v>
      </c>
      <c r="AA83" s="320">
        <f t="shared" si="29"/>
        <v>0</v>
      </c>
      <c r="AB83" s="320">
        <f t="shared" si="30"/>
        <v>0</v>
      </c>
      <c r="AC83" s="320">
        <f t="shared" si="31"/>
        <v>0</v>
      </c>
      <c r="AD83" s="320">
        <f t="shared" si="32"/>
        <v>0</v>
      </c>
      <c r="AE83" s="320">
        <f t="shared" si="33"/>
        <v>0</v>
      </c>
      <c r="AF83" s="320">
        <f t="shared" si="34"/>
        <v>0</v>
      </c>
      <c r="AG83" s="320">
        <f t="shared" si="35"/>
        <v>0</v>
      </c>
      <c r="AH83" s="320">
        <f t="shared" si="36"/>
        <v>0</v>
      </c>
      <c r="AI83" s="320">
        <f t="shared" si="37"/>
        <v>0</v>
      </c>
      <c r="AJ83" s="320">
        <f t="shared" si="38"/>
        <v>0</v>
      </c>
      <c r="AK83" s="320">
        <f t="shared" si="39"/>
        <v>0</v>
      </c>
      <c r="AL83" s="320">
        <f t="shared" si="40"/>
        <v>0</v>
      </c>
      <c r="AM83" s="320">
        <f t="shared" si="41"/>
        <v>0</v>
      </c>
      <c r="AN83" s="320">
        <f t="shared" si="42"/>
        <v>0</v>
      </c>
    </row>
    <row r="84" spans="1:40" ht="9.75" hidden="1">
      <c r="A84" s="298"/>
      <c r="B84" s="298"/>
      <c r="C84" s="299"/>
      <c r="D84" s="298"/>
      <c r="E84" s="312"/>
      <c r="F84" s="313"/>
      <c r="G84" s="298"/>
      <c r="H84" s="298"/>
      <c r="I84" s="302"/>
      <c r="J84" s="303"/>
      <c r="K84" s="303"/>
      <c r="L84" s="303"/>
      <c r="M84" s="303"/>
      <c r="N84" s="321"/>
      <c r="O84" s="322">
        <f t="shared" si="23"/>
      </c>
      <c r="P84" s="322">
        <f t="shared" si="24"/>
      </c>
      <c r="Q84" s="322">
        <f t="shared" si="25"/>
      </c>
      <c r="R84" s="323">
        <f t="shared" si="22"/>
        <v>0</v>
      </c>
      <c r="S84" s="330"/>
      <c r="T84" s="328"/>
      <c r="U84" s="329">
        <f t="shared" si="26"/>
        <v>0</v>
      </c>
      <c r="Y84" s="320">
        <f t="shared" si="27"/>
        <v>0</v>
      </c>
      <c r="Z84" s="320">
        <f t="shared" si="28"/>
        <v>0</v>
      </c>
      <c r="AA84" s="320">
        <f t="shared" si="29"/>
        <v>0</v>
      </c>
      <c r="AB84" s="320">
        <f t="shared" si="30"/>
        <v>0</v>
      </c>
      <c r="AC84" s="320">
        <f t="shared" si="31"/>
        <v>0</v>
      </c>
      <c r="AD84" s="320">
        <f t="shared" si="32"/>
        <v>0</v>
      </c>
      <c r="AE84" s="320">
        <f t="shared" si="33"/>
        <v>0</v>
      </c>
      <c r="AF84" s="320">
        <f t="shared" si="34"/>
        <v>0</v>
      </c>
      <c r="AG84" s="320">
        <f t="shared" si="35"/>
        <v>0</v>
      </c>
      <c r="AH84" s="320">
        <f t="shared" si="36"/>
        <v>0</v>
      </c>
      <c r="AI84" s="320">
        <f t="shared" si="37"/>
        <v>0</v>
      </c>
      <c r="AJ84" s="320">
        <f t="shared" si="38"/>
        <v>0</v>
      </c>
      <c r="AK84" s="320">
        <f t="shared" si="39"/>
        <v>0</v>
      </c>
      <c r="AL84" s="320">
        <f t="shared" si="40"/>
        <v>0</v>
      </c>
      <c r="AM84" s="320">
        <f t="shared" si="41"/>
        <v>0</v>
      </c>
      <c r="AN84" s="320">
        <f t="shared" si="42"/>
        <v>0</v>
      </c>
    </row>
    <row r="85" spans="1:40" ht="9.75" hidden="1">
      <c r="A85" s="298"/>
      <c r="B85" s="298"/>
      <c r="C85" s="299"/>
      <c r="D85" s="298"/>
      <c r="E85" s="312"/>
      <c r="F85" s="313"/>
      <c r="G85" s="298"/>
      <c r="H85" s="298"/>
      <c r="I85" s="302"/>
      <c r="J85" s="303"/>
      <c r="K85" s="303"/>
      <c r="L85" s="303"/>
      <c r="M85" s="303"/>
      <c r="N85" s="321"/>
      <c r="O85" s="322">
        <f t="shared" si="23"/>
      </c>
      <c r="P85" s="322">
        <f t="shared" si="24"/>
      </c>
      <c r="Q85" s="322">
        <f t="shared" si="25"/>
      </c>
      <c r="R85" s="323">
        <f t="shared" si="22"/>
        <v>0</v>
      </c>
      <c r="S85" s="330"/>
      <c r="T85" s="328"/>
      <c r="U85" s="329">
        <f t="shared" si="26"/>
        <v>0</v>
      </c>
      <c r="Y85" s="320">
        <f t="shared" si="27"/>
        <v>0</v>
      </c>
      <c r="Z85" s="320">
        <f t="shared" si="28"/>
        <v>0</v>
      </c>
      <c r="AA85" s="320">
        <f t="shared" si="29"/>
        <v>0</v>
      </c>
      <c r="AB85" s="320">
        <f t="shared" si="30"/>
        <v>0</v>
      </c>
      <c r="AC85" s="320">
        <f t="shared" si="31"/>
        <v>0</v>
      </c>
      <c r="AD85" s="320">
        <f t="shared" si="32"/>
        <v>0</v>
      </c>
      <c r="AE85" s="320">
        <f t="shared" si="33"/>
        <v>0</v>
      </c>
      <c r="AF85" s="320">
        <f t="shared" si="34"/>
        <v>0</v>
      </c>
      <c r="AG85" s="320">
        <f t="shared" si="35"/>
        <v>0</v>
      </c>
      <c r="AH85" s="320">
        <f t="shared" si="36"/>
        <v>0</v>
      </c>
      <c r="AI85" s="320">
        <f t="shared" si="37"/>
        <v>0</v>
      </c>
      <c r="AJ85" s="320">
        <f t="shared" si="38"/>
        <v>0</v>
      </c>
      <c r="AK85" s="320">
        <f t="shared" si="39"/>
        <v>0</v>
      </c>
      <c r="AL85" s="320">
        <f t="shared" si="40"/>
        <v>0</v>
      </c>
      <c r="AM85" s="320">
        <f t="shared" si="41"/>
        <v>0</v>
      </c>
      <c r="AN85" s="320">
        <f t="shared" si="42"/>
        <v>0</v>
      </c>
    </row>
    <row r="86" spans="1:40" ht="9.75" hidden="1">
      <c r="A86" s="298"/>
      <c r="B86" s="298"/>
      <c r="C86" s="299"/>
      <c r="D86" s="298"/>
      <c r="E86" s="312"/>
      <c r="F86" s="313"/>
      <c r="G86" s="298"/>
      <c r="H86" s="298"/>
      <c r="I86" s="302"/>
      <c r="J86" s="303"/>
      <c r="K86" s="303"/>
      <c r="L86" s="303"/>
      <c r="M86" s="303"/>
      <c r="N86" s="321"/>
      <c r="O86" s="322">
        <f t="shared" si="23"/>
      </c>
      <c r="P86" s="322">
        <f t="shared" si="24"/>
      </c>
      <c r="Q86" s="322">
        <f t="shared" si="25"/>
      </c>
      <c r="R86" s="323">
        <f t="shared" si="22"/>
        <v>0</v>
      </c>
      <c r="S86" s="330"/>
      <c r="T86" s="328"/>
      <c r="U86" s="329">
        <f t="shared" si="26"/>
        <v>0</v>
      </c>
      <c r="Y86" s="320">
        <f t="shared" si="27"/>
        <v>0</v>
      </c>
      <c r="Z86" s="320">
        <f t="shared" si="28"/>
        <v>0</v>
      </c>
      <c r="AA86" s="320">
        <f t="shared" si="29"/>
        <v>0</v>
      </c>
      <c r="AB86" s="320">
        <f t="shared" si="30"/>
        <v>0</v>
      </c>
      <c r="AC86" s="320">
        <f t="shared" si="31"/>
        <v>0</v>
      </c>
      <c r="AD86" s="320">
        <f t="shared" si="32"/>
        <v>0</v>
      </c>
      <c r="AE86" s="320">
        <f t="shared" si="33"/>
        <v>0</v>
      </c>
      <c r="AF86" s="320">
        <f t="shared" si="34"/>
        <v>0</v>
      </c>
      <c r="AG86" s="320">
        <f t="shared" si="35"/>
        <v>0</v>
      </c>
      <c r="AH86" s="320">
        <f t="shared" si="36"/>
        <v>0</v>
      </c>
      <c r="AI86" s="320">
        <f t="shared" si="37"/>
        <v>0</v>
      </c>
      <c r="AJ86" s="320">
        <f t="shared" si="38"/>
        <v>0</v>
      </c>
      <c r="AK86" s="320">
        <f t="shared" si="39"/>
        <v>0</v>
      </c>
      <c r="AL86" s="320">
        <f t="shared" si="40"/>
        <v>0</v>
      </c>
      <c r="AM86" s="320">
        <f t="shared" si="41"/>
        <v>0</v>
      </c>
      <c r="AN86" s="320">
        <f t="shared" si="42"/>
        <v>0</v>
      </c>
    </row>
    <row r="87" spans="1:40" ht="9.75" hidden="1">
      <c r="A87" s="298"/>
      <c r="B87" s="298"/>
      <c r="C87" s="299"/>
      <c r="D87" s="298"/>
      <c r="E87" s="312"/>
      <c r="F87" s="313"/>
      <c r="G87" s="298"/>
      <c r="H87" s="298"/>
      <c r="I87" s="302"/>
      <c r="J87" s="303"/>
      <c r="K87" s="303"/>
      <c r="L87" s="303"/>
      <c r="M87" s="303"/>
      <c r="N87" s="321"/>
      <c r="O87" s="322">
        <f t="shared" si="23"/>
      </c>
      <c r="P87" s="322">
        <f t="shared" si="24"/>
      </c>
      <c r="Q87" s="322">
        <f t="shared" si="25"/>
      </c>
      <c r="R87" s="323">
        <f t="shared" si="22"/>
        <v>0</v>
      </c>
      <c r="S87" s="330"/>
      <c r="T87" s="328"/>
      <c r="U87" s="329">
        <f t="shared" si="26"/>
        <v>0</v>
      </c>
      <c r="Y87" s="320">
        <f t="shared" si="27"/>
        <v>0</v>
      </c>
      <c r="Z87" s="320">
        <f t="shared" si="28"/>
        <v>0</v>
      </c>
      <c r="AA87" s="320">
        <f t="shared" si="29"/>
        <v>0</v>
      </c>
      <c r="AB87" s="320">
        <f t="shared" si="30"/>
        <v>0</v>
      </c>
      <c r="AC87" s="320">
        <f t="shared" si="31"/>
        <v>0</v>
      </c>
      <c r="AD87" s="320">
        <f t="shared" si="32"/>
        <v>0</v>
      </c>
      <c r="AE87" s="320">
        <f t="shared" si="33"/>
        <v>0</v>
      </c>
      <c r="AF87" s="320">
        <f t="shared" si="34"/>
        <v>0</v>
      </c>
      <c r="AG87" s="320">
        <f t="shared" si="35"/>
        <v>0</v>
      </c>
      <c r="AH87" s="320">
        <f t="shared" si="36"/>
        <v>0</v>
      </c>
      <c r="AI87" s="320">
        <f t="shared" si="37"/>
        <v>0</v>
      </c>
      <c r="AJ87" s="320">
        <f t="shared" si="38"/>
        <v>0</v>
      </c>
      <c r="AK87" s="320">
        <f t="shared" si="39"/>
        <v>0</v>
      </c>
      <c r="AL87" s="320">
        <f t="shared" si="40"/>
        <v>0</v>
      </c>
      <c r="AM87" s="320">
        <f t="shared" si="41"/>
        <v>0</v>
      </c>
      <c r="AN87" s="320">
        <f t="shared" si="42"/>
        <v>0</v>
      </c>
    </row>
    <row r="88" spans="1:40" ht="9.75" hidden="1">
      <c r="A88" s="298"/>
      <c r="B88" s="298"/>
      <c r="C88" s="299"/>
      <c r="D88" s="298"/>
      <c r="E88" s="312"/>
      <c r="F88" s="313"/>
      <c r="G88" s="298"/>
      <c r="H88" s="298"/>
      <c r="I88" s="302"/>
      <c r="J88" s="303"/>
      <c r="K88" s="303"/>
      <c r="L88" s="303"/>
      <c r="M88" s="303"/>
      <c r="N88" s="321"/>
      <c r="O88" s="322">
        <f t="shared" si="23"/>
      </c>
      <c r="P88" s="322">
        <f t="shared" si="24"/>
      </c>
      <c r="Q88" s="322">
        <f t="shared" si="25"/>
      </c>
      <c r="R88" s="323">
        <f t="shared" si="22"/>
        <v>0</v>
      </c>
      <c r="S88" s="330"/>
      <c r="T88" s="328"/>
      <c r="U88" s="329">
        <f t="shared" si="26"/>
        <v>0</v>
      </c>
      <c r="Y88" s="320">
        <f t="shared" si="27"/>
        <v>0</v>
      </c>
      <c r="Z88" s="320">
        <f t="shared" si="28"/>
        <v>0</v>
      </c>
      <c r="AA88" s="320">
        <f t="shared" si="29"/>
        <v>0</v>
      </c>
      <c r="AB88" s="320">
        <f t="shared" si="30"/>
        <v>0</v>
      </c>
      <c r="AC88" s="320">
        <f t="shared" si="31"/>
        <v>0</v>
      </c>
      <c r="AD88" s="320">
        <f t="shared" si="32"/>
        <v>0</v>
      </c>
      <c r="AE88" s="320">
        <f t="shared" si="33"/>
        <v>0</v>
      </c>
      <c r="AF88" s="320">
        <f t="shared" si="34"/>
        <v>0</v>
      </c>
      <c r="AG88" s="320">
        <f t="shared" si="35"/>
        <v>0</v>
      </c>
      <c r="AH88" s="320">
        <f t="shared" si="36"/>
        <v>0</v>
      </c>
      <c r="AI88" s="320">
        <f t="shared" si="37"/>
        <v>0</v>
      </c>
      <c r="AJ88" s="320">
        <f t="shared" si="38"/>
        <v>0</v>
      </c>
      <c r="AK88" s="320">
        <f t="shared" si="39"/>
        <v>0</v>
      </c>
      <c r="AL88" s="320">
        <f t="shared" si="40"/>
        <v>0</v>
      </c>
      <c r="AM88" s="320">
        <f t="shared" si="41"/>
        <v>0</v>
      </c>
      <c r="AN88" s="320">
        <f t="shared" si="42"/>
        <v>0</v>
      </c>
    </row>
    <row r="89" spans="1:40" ht="9.75" hidden="1">
      <c r="A89" s="298"/>
      <c r="B89" s="298"/>
      <c r="C89" s="299"/>
      <c r="D89" s="298"/>
      <c r="E89" s="312"/>
      <c r="F89" s="313"/>
      <c r="G89" s="298"/>
      <c r="H89" s="298"/>
      <c r="I89" s="302"/>
      <c r="J89" s="303"/>
      <c r="K89" s="303"/>
      <c r="L89" s="303"/>
      <c r="M89" s="303"/>
      <c r="N89" s="321"/>
      <c r="O89" s="322">
        <f t="shared" si="23"/>
      </c>
      <c r="P89" s="322">
        <f t="shared" si="24"/>
      </c>
      <c r="Q89" s="322">
        <f t="shared" si="25"/>
      </c>
      <c r="R89" s="323">
        <f t="shared" si="22"/>
        <v>0</v>
      </c>
      <c r="S89" s="330"/>
      <c r="T89" s="328"/>
      <c r="U89" s="329">
        <f t="shared" si="26"/>
        <v>0</v>
      </c>
      <c r="Y89" s="320">
        <f t="shared" si="27"/>
        <v>0</v>
      </c>
      <c r="Z89" s="320">
        <f t="shared" si="28"/>
        <v>0</v>
      </c>
      <c r="AA89" s="320">
        <f t="shared" si="29"/>
        <v>0</v>
      </c>
      <c r="AB89" s="320">
        <f t="shared" si="30"/>
        <v>0</v>
      </c>
      <c r="AC89" s="320">
        <f t="shared" si="31"/>
        <v>0</v>
      </c>
      <c r="AD89" s="320">
        <f t="shared" si="32"/>
        <v>0</v>
      </c>
      <c r="AE89" s="320">
        <f t="shared" si="33"/>
        <v>0</v>
      </c>
      <c r="AF89" s="320">
        <f t="shared" si="34"/>
        <v>0</v>
      </c>
      <c r="AG89" s="320">
        <f t="shared" si="35"/>
        <v>0</v>
      </c>
      <c r="AH89" s="320">
        <f t="shared" si="36"/>
        <v>0</v>
      </c>
      <c r="AI89" s="320">
        <f t="shared" si="37"/>
        <v>0</v>
      </c>
      <c r="AJ89" s="320">
        <f t="shared" si="38"/>
        <v>0</v>
      </c>
      <c r="AK89" s="320">
        <f t="shared" si="39"/>
        <v>0</v>
      </c>
      <c r="AL89" s="320">
        <f t="shared" si="40"/>
        <v>0</v>
      </c>
      <c r="AM89" s="320">
        <f t="shared" si="41"/>
        <v>0</v>
      </c>
      <c r="AN89" s="320">
        <f t="shared" si="42"/>
        <v>0</v>
      </c>
    </row>
    <row r="90" spans="1:40" ht="9.75" hidden="1">
      <c r="A90" s="298"/>
      <c r="B90" s="298"/>
      <c r="C90" s="299"/>
      <c r="D90" s="298"/>
      <c r="E90" s="312"/>
      <c r="F90" s="313"/>
      <c r="G90" s="298"/>
      <c r="H90" s="298"/>
      <c r="I90" s="302"/>
      <c r="J90" s="303"/>
      <c r="K90" s="303"/>
      <c r="L90" s="303"/>
      <c r="M90" s="303"/>
      <c r="N90" s="321"/>
      <c r="O90" s="322">
        <f t="shared" si="23"/>
      </c>
      <c r="P90" s="322">
        <f t="shared" si="24"/>
      </c>
      <c r="Q90" s="322">
        <f t="shared" si="25"/>
      </c>
      <c r="R90" s="323">
        <f t="shared" si="22"/>
        <v>0</v>
      </c>
      <c r="S90" s="330"/>
      <c r="T90" s="328"/>
      <c r="U90" s="329">
        <f t="shared" si="26"/>
        <v>0</v>
      </c>
      <c r="Y90" s="320">
        <f t="shared" si="27"/>
        <v>0</v>
      </c>
      <c r="Z90" s="320">
        <f t="shared" si="28"/>
        <v>0</v>
      </c>
      <c r="AA90" s="320">
        <f t="shared" si="29"/>
        <v>0</v>
      </c>
      <c r="AB90" s="320">
        <f t="shared" si="30"/>
        <v>0</v>
      </c>
      <c r="AC90" s="320">
        <f t="shared" si="31"/>
        <v>0</v>
      </c>
      <c r="AD90" s="320">
        <f t="shared" si="32"/>
        <v>0</v>
      </c>
      <c r="AE90" s="320">
        <f t="shared" si="33"/>
        <v>0</v>
      </c>
      <c r="AF90" s="320">
        <f t="shared" si="34"/>
        <v>0</v>
      </c>
      <c r="AG90" s="320">
        <f t="shared" si="35"/>
        <v>0</v>
      </c>
      <c r="AH90" s="320">
        <f t="shared" si="36"/>
        <v>0</v>
      </c>
      <c r="AI90" s="320">
        <f t="shared" si="37"/>
        <v>0</v>
      </c>
      <c r="AJ90" s="320">
        <f t="shared" si="38"/>
        <v>0</v>
      </c>
      <c r="AK90" s="320">
        <f t="shared" si="39"/>
        <v>0</v>
      </c>
      <c r="AL90" s="320">
        <f t="shared" si="40"/>
        <v>0</v>
      </c>
      <c r="AM90" s="320">
        <f t="shared" si="41"/>
        <v>0</v>
      </c>
      <c r="AN90" s="320">
        <f t="shared" si="42"/>
        <v>0</v>
      </c>
    </row>
    <row r="91" spans="1:40" ht="9.75" hidden="1">
      <c r="A91" s="298"/>
      <c r="B91" s="298"/>
      <c r="C91" s="299"/>
      <c r="D91" s="298"/>
      <c r="E91" s="312"/>
      <c r="F91" s="313"/>
      <c r="G91" s="298"/>
      <c r="H91" s="298"/>
      <c r="I91" s="302"/>
      <c r="J91" s="303"/>
      <c r="K91" s="303"/>
      <c r="L91" s="303"/>
      <c r="M91" s="303"/>
      <c r="N91" s="321"/>
      <c r="O91" s="322">
        <f t="shared" si="23"/>
      </c>
      <c r="P91" s="322">
        <f t="shared" si="24"/>
      </c>
      <c r="Q91" s="322">
        <f t="shared" si="25"/>
      </c>
      <c r="R91" s="323">
        <f t="shared" si="22"/>
        <v>0</v>
      </c>
      <c r="S91" s="330"/>
      <c r="T91" s="328"/>
      <c r="U91" s="329">
        <f t="shared" si="26"/>
        <v>0</v>
      </c>
      <c r="Y91" s="320">
        <f t="shared" si="27"/>
        <v>0</v>
      </c>
      <c r="Z91" s="320">
        <f t="shared" si="28"/>
        <v>0</v>
      </c>
      <c r="AA91" s="320">
        <f t="shared" si="29"/>
        <v>0</v>
      </c>
      <c r="AB91" s="320">
        <f t="shared" si="30"/>
        <v>0</v>
      </c>
      <c r="AC91" s="320">
        <f t="shared" si="31"/>
        <v>0</v>
      </c>
      <c r="AD91" s="320">
        <f t="shared" si="32"/>
        <v>0</v>
      </c>
      <c r="AE91" s="320">
        <f t="shared" si="33"/>
        <v>0</v>
      </c>
      <c r="AF91" s="320">
        <f t="shared" si="34"/>
        <v>0</v>
      </c>
      <c r="AG91" s="320">
        <f t="shared" si="35"/>
        <v>0</v>
      </c>
      <c r="AH91" s="320">
        <f t="shared" si="36"/>
        <v>0</v>
      </c>
      <c r="AI91" s="320">
        <f t="shared" si="37"/>
        <v>0</v>
      </c>
      <c r="AJ91" s="320">
        <f t="shared" si="38"/>
        <v>0</v>
      </c>
      <c r="AK91" s="320">
        <f t="shared" si="39"/>
        <v>0</v>
      </c>
      <c r="AL91" s="320">
        <f t="shared" si="40"/>
        <v>0</v>
      </c>
      <c r="AM91" s="320">
        <f t="shared" si="41"/>
        <v>0</v>
      </c>
      <c r="AN91" s="320">
        <f t="shared" si="42"/>
        <v>0</v>
      </c>
    </row>
    <row r="92" spans="1:40" ht="9.75" hidden="1">
      <c r="A92" s="298"/>
      <c r="B92" s="298"/>
      <c r="C92" s="299"/>
      <c r="D92" s="298"/>
      <c r="E92" s="312"/>
      <c r="F92" s="313"/>
      <c r="G92" s="298"/>
      <c r="H92" s="298"/>
      <c r="I92" s="302"/>
      <c r="J92" s="303"/>
      <c r="K92" s="303"/>
      <c r="L92" s="303"/>
      <c r="M92" s="303"/>
      <c r="N92" s="321"/>
      <c r="O92" s="322">
        <f t="shared" si="23"/>
      </c>
      <c r="P92" s="322">
        <f t="shared" si="24"/>
      </c>
      <c r="Q92" s="322">
        <f t="shared" si="25"/>
      </c>
      <c r="R92" s="323">
        <f t="shared" si="22"/>
        <v>0</v>
      </c>
      <c r="S92" s="330"/>
      <c r="T92" s="328"/>
      <c r="U92" s="329">
        <f t="shared" si="26"/>
        <v>0</v>
      </c>
      <c r="Y92" s="320">
        <f t="shared" si="27"/>
        <v>0</v>
      </c>
      <c r="Z92" s="320">
        <f t="shared" si="28"/>
        <v>0</v>
      </c>
      <c r="AA92" s="320">
        <f t="shared" si="29"/>
        <v>0</v>
      </c>
      <c r="AB92" s="320">
        <f t="shared" si="30"/>
        <v>0</v>
      </c>
      <c r="AC92" s="320">
        <f t="shared" si="31"/>
        <v>0</v>
      </c>
      <c r="AD92" s="320">
        <f t="shared" si="32"/>
        <v>0</v>
      </c>
      <c r="AE92" s="320">
        <f t="shared" si="33"/>
        <v>0</v>
      </c>
      <c r="AF92" s="320">
        <f t="shared" si="34"/>
        <v>0</v>
      </c>
      <c r="AG92" s="320">
        <f t="shared" si="35"/>
        <v>0</v>
      </c>
      <c r="AH92" s="320">
        <f t="shared" si="36"/>
        <v>0</v>
      </c>
      <c r="AI92" s="320">
        <f t="shared" si="37"/>
        <v>0</v>
      </c>
      <c r="AJ92" s="320">
        <f t="shared" si="38"/>
        <v>0</v>
      </c>
      <c r="AK92" s="320">
        <f t="shared" si="39"/>
        <v>0</v>
      </c>
      <c r="AL92" s="320">
        <f t="shared" si="40"/>
        <v>0</v>
      </c>
      <c r="AM92" s="320">
        <f t="shared" si="41"/>
        <v>0</v>
      </c>
      <c r="AN92" s="320">
        <f t="shared" si="42"/>
        <v>0</v>
      </c>
    </row>
    <row r="93" spans="1:40" ht="9.75" hidden="1">
      <c r="A93" s="298"/>
      <c r="B93" s="298"/>
      <c r="C93" s="299"/>
      <c r="D93" s="298"/>
      <c r="E93" s="312"/>
      <c r="F93" s="313"/>
      <c r="G93" s="298"/>
      <c r="H93" s="298"/>
      <c r="I93" s="302"/>
      <c r="J93" s="303"/>
      <c r="K93" s="303"/>
      <c r="L93" s="303"/>
      <c r="M93" s="303"/>
      <c r="N93" s="321"/>
      <c r="O93" s="322">
        <f t="shared" si="23"/>
      </c>
      <c r="P93" s="322">
        <f t="shared" si="24"/>
      </c>
      <c r="Q93" s="322">
        <f t="shared" si="25"/>
      </c>
      <c r="R93" s="323">
        <f t="shared" si="22"/>
        <v>0</v>
      </c>
      <c r="S93" s="330"/>
      <c r="T93" s="328"/>
      <c r="U93" s="329">
        <f t="shared" si="26"/>
        <v>0</v>
      </c>
      <c r="Y93" s="320">
        <f t="shared" si="27"/>
        <v>0</v>
      </c>
      <c r="Z93" s="320">
        <f t="shared" si="28"/>
        <v>0</v>
      </c>
      <c r="AA93" s="320">
        <f t="shared" si="29"/>
        <v>0</v>
      </c>
      <c r="AB93" s="320">
        <f t="shared" si="30"/>
        <v>0</v>
      </c>
      <c r="AC93" s="320">
        <f t="shared" si="31"/>
        <v>0</v>
      </c>
      <c r="AD93" s="320">
        <f t="shared" si="32"/>
        <v>0</v>
      </c>
      <c r="AE93" s="320">
        <f t="shared" si="33"/>
        <v>0</v>
      </c>
      <c r="AF93" s="320">
        <f t="shared" si="34"/>
        <v>0</v>
      </c>
      <c r="AG93" s="320">
        <f t="shared" si="35"/>
        <v>0</v>
      </c>
      <c r="AH93" s="320">
        <f t="shared" si="36"/>
        <v>0</v>
      </c>
      <c r="AI93" s="320">
        <f t="shared" si="37"/>
        <v>0</v>
      </c>
      <c r="AJ93" s="320">
        <f t="shared" si="38"/>
        <v>0</v>
      </c>
      <c r="AK93" s="320">
        <f t="shared" si="39"/>
        <v>0</v>
      </c>
      <c r="AL93" s="320">
        <f t="shared" si="40"/>
        <v>0</v>
      </c>
      <c r="AM93" s="320">
        <f t="shared" si="41"/>
        <v>0</v>
      </c>
      <c r="AN93" s="320">
        <f t="shared" si="42"/>
        <v>0</v>
      </c>
    </row>
    <row r="94" spans="1:40" ht="9.75" hidden="1">
      <c r="A94" s="298"/>
      <c r="B94" s="298"/>
      <c r="C94" s="299"/>
      <c r="D94" s="298"/>
      <c r="E94" s="312"/>
      <c r="F94" s="313"/>
      <c r="G94" s="298"/>
      <c r="H94" s="298"/>
      <c r="I94" s="302"/>
      <c r="J94" s="303"/>
      <c r="K94" s="303"/>
      <c r="L94" s="303"/>
      <c r="M94" s="303"/>
      <c r="N94" s="321"/>
      <c r="O94" s="322">
        <f t="shared" si="23"/>
      </c>
      <c r="P94" s="322">
        <f t="shared" si="24"/>
      </c>
      <c r="Q94" s="322">
        <f t="shared" si="25"/>
      </c>
      <c r="R94" s="323">
        <f t="shared" si="22"/>
        <v>0</v>
      </c>
      <c r="S94" s="330"/>
      <c r="T94" s="328"/>
      <c r="U94" s="329">
        <f t="shared" si="26"/>
        <v>0</v>
      </c>
      <c r="Y94" s="320">
        <f t="shared" si="27"/>
        <v>0</v>
      </c>
      <c r="Z94" s="320">
        <f t="shared" si="28"/>
        <v>0</v>
      </c>
      <c r="AA94" s="320">
        <f t="shared" si="29"/>
        <v>0</v>
      </c>
      <c r="AB94" s="320">
        <f t="shared" si="30"/>
        <v>0</v>
      </c>
      <c r="AC94" s="320">
        <f t="shared" si="31"/>
        <v>0</v>
      </c>
      <c r="AD94" s="320">
        <f t="shared" si="32"/>
        <v>0</v>
      </c>
      <c r="AE94" s="320">
        <f t="shared" si="33"/>
        <v>0</v>
      </c>
      <c r="AF94" s="320">
        <f t="shared" si="34"/>
        <v>0</v>
      </c>
      <c r="AG94" s="320">
        <f t="shared" si="35"/>
        <v>0</v>
      </c>
      <c r="AH94" s="320">
        <f t="shared" si="36"/>
        <v>0</v>
      </c>
      <c r="AI94" s="320">
        <f t="shared" si="37"/>
        <v>0</v>
      </c>
      <c r="AJ94" s="320">
        <f t="shared" si="38"/>
        <v>0</v>
      </c>
      <c r="AK94" s="320">
        <f t="shared" si="39"/>
        <v>0</v>
      </c>
      <c r="AL94" s="320">
        <f t="shared" si="40"/>
        <v>0</v>
      </c>
      <c r="AM94" s="320">
        <f t="shared" si="41"/>
        <v>0</v>
      </c>
      <c r="AN94" s="320">
        <f t="shared" si="42"/>
        <v>0</v>
      </c>
    </row>
    <row r="95" spans="1:40" ht="9.75" hidden="1">
      <c r="A95" s="298"/>
      <c r="B95" s="298"/>
      <c r="C95" s="299"/>
      <c r="D95" s="298"/>
      <c r="E95" s="312"/>
      <c r="F95" s="313"/>
      <c r="G95" s="298"/>
      <c r="H95" s="298"/>
      <c r="I95" s="302"/>
      <c r="J95" s="303"/>
      <c r="K95" s="303"/>
      <c r="L95" s="303"/>
      <c r="M95" s="303"/>
      <c r="N95" s="321"/>
      <c r="O95" s="322">
        <f t="shared" si="23"/>
      </c>
      <c r="P95" s="322">
        <f t="shared" si="24"/>
      </c>
      <c r="Q95" s="322">
        <f t="shared" si="25"/>
      </c>
      <c r="R95" s="323">
        <f t="shared" si="22"/>
        <v>0</v>
      </c>
      <c r="S95" s="330"/>
      <c r="T95" s="328"/>
      <c r="U95" s="329">
        <f t="shared" si="26"/>
        <v>0</v>
      </c>
      <c r="Y95" s="320">
        <f t="shared" si="27"/>
        <v>0</v>
      </c>
      <c r="Z95" s="320">
        <f t="shared" si="28"/>
        <v>0</v>
      </c>
      <c r="AA95" s="320">
        <f t="shared" si="29"/>
        <v>0</v>
      </c>
      <c r="AB95" s="320">
        <f t="shared" si="30"/>
        <v>0</v>
      </c>
      <c r="AC95" s="320">
        <f t="shared" si="31"/>
        <v>0</v>
      </c>
      <c r="AD95" s="320">
        <f t="shared" si="32"/>
        <v>0</v>
      </c>
      <c r="AE95" s="320">
        <f t="shared" si="33"/>
        <v>0</v>
      </c>
      <c r="AF95" s="320">
        <f t="shared" si="34"/>
        <v>0</v>
      </c>
      <c r="AG95" s="320">
        <f t="shared" si="35"/>
        <v>0</v>
      </c>
      <c r="AH95" s="320">
        <f t="shared" si="36"/>
        <v>0</v>
      </c>
      <c r="AI95" s="320">
        <f t="shared" si="37"/>
        <v>0</v>
      </c>
      <c r="AJ95" s="320">
        <f t="shared" si="38"/>
        <v>0</v>
      </c>
      <c r="AK95" s="320">
        <f t="shared" si="39"/>
        <v>0</v>
      </c>
      <c r="AL95" s="320">
        <f t="shared" si="40"/>
        <v>0</v>
      </c>
      <c r="AM95" s="320">
        <f t="shared" si="41"/>
        <v>0</v>
      </c>
      <c r="AN95" s="320">
        <f t="shared" si="42"/>
        <v>0</v>
      </c>
    </row>
    <row r="96" spans="1:40" ht="9.75" hidden="1">
      <c r="A96" s="298"/>
      <c r="B96" s="298"/>
      <c r="C96" s="299"/>
      <c r="D96" s="298"/>
      <c r="E96" s="312"/>
      <c r="F96" s="313"/>
      <c r="G96" s="298"/>
      <c r="H96" s="298"/>
      <c r="I96" s="302"/>
      <c r="J96" s="303"/>
      <c r="K96" s="303"/>
      <c r="L96" s="303"/>
      <c r="M96" s="303"/>
      <c r="N96" s="321"/>
      <c r="O96" s="322">
        <f t="shared" si="23"/>
      </c>
      <c r="P96" s="322">
        <f t="shared" si="24"/>
      </c>
      <c r="Q96" s="322">
        <f t="shared" si="25"/>
      </c>
      <c r="R96" s="323">
        <f t="shared" si="22"/>
        <v>0</v>
      </c>
      <c r="S96" s="330"/>
      <c r="T96" s="328"/>
      <c r="U96" s="329">
        <f t="shared" si="26"/>
        <v>0</v>
      </c>
      <c r="Y96" s="320">
        <f t="shared" si="27"/>
        <v>0</v>
      </c>
      <c r="Z96" s="320">
        <f t="shared" si="28"/>
        <v>0</v>
      </c>
      <c r="AA96" s="320">
        <f t="shared" si="29"/>
        <v>0</v>
      </c>
      <c r="AB96" s="320">
        <f t="shared" si="30"/>
        <v>0</v>
      </c>
      <c r="AC96" s="320">
        <f t="shared" si="31"/>
        <v>0</v>
      </c>
      <c r="AD96" s="320">
        <f t="shared" si="32"/>
        <v>0</v>
      </c>
      <c r="AE96" s="320">
        <f t="shared" si="33"/>
        <v>0</v>
      </c>
      <c r="AF96" s="320">
        <f t="shared" si="34"/>
        <v>0</v>
      </c>
      <c r="AG96" s="320">
        <f t="shared" si="35"/>
        <v>0</v>
      </c>
      <c r="AH96" s="320">
        <f t="shared" si="36"/>
        <v>0</v>
      </c>
      <c r="AI96" s="320">
        <f t="shared" si="37"/>
        <v>0</v>
      </c>
      <c r="AJ96" s="320">
        <f t="shared" si="38"/>
        <v>0</v>
      </c>
      <c r="AK96" s="320">
        <f t="shared" si="39"/>
        <v>0</v>
      </c>
      <c r="AL96" s="320">
        <f t="shared" si="40"/>
        <v>0</v>
      </c>
      <c r="AM96" s="320">
        <f t="shared" si="41"/>
        <v>0</v>
      </c>
      <c r="AN96" s="320">
        <f t="shared" si="42"/>
        <v>0</v>
      </c>
    </row>
    <row r="97" spans="1:40" ht="9.75" hidden="1">
      <c r="A97" s="298"/>
      <c r="B97" s="298"/>
      <c r="C97" s="299"/>
      <c r="D97" s="298"/>
      <c r="E97" s="312"/>
      <c r="F97" s="313"/>
      <c r="G97" s="298"/>
      <c r="H97" s="298"/>
      <c r="I97" s="302"/>
      <c r="J97" s="303"/>
      <c r="K97" s="303"/>
      <c r="L97" s="303"/>
      <c r="M97" s="303"/>
      <c r="N97" s="321"/>
      <c r="O97" s="322">
        <f t="shared" si="23"/>
      </c>
      <c r="P97" s="322">
        <f t="shared" si="24"/>
      </c>
      <c r="Q97" s="322">
        <f t="shared" si="25"/>
      </c>
      <c r="R97" s="323">
        <f t="shared" si="22"/>
        <v>0</v>
      </c>
      <c r="S97" s="330"/>
      <c r="T97" s="328"/>
      <c r="U97" s="329">
        <f t="shared" si="26"/>
        <v>0</v>
      </c>
      <c r="Y97" s="320">
        <f t="shared" si="27"/>
        <v>0</v>
      </c>
      <c r="Z97" s="320">
        <f t="shared" si="28"/>
        <v>0</v>
      </c>
      <c r="AA97" s="320">
        <f t="shared" si="29"/>
        <v>0</v>
      </c>
      <c r="AB97" s="320">
        <f t="shared" si="30"/>
        <v>0</v>
      </c>
      <c r="AC97" s="320">
        <f t="shared" si="31"/>
        <v>0</v>
      </c>
      <c r="AD97" s="320">
        <f t="shared" si="32"/>
        <v>0</v>
      </c>
      <c r="AE97" s="320">
        <f t="shared" si="33"/>
        <v>0</v>
      </c>
      <c r="AF97" s="320">
        <f t="shared" si="34"/>
        <v>0</v>
      </c>
      <c r="AG97" s="320">
        <f t="shared" si="35"/>
        <v>0</v>
      </c>
      <c r="AH97" s="320">
        <f t="shared" si="36"/>
        <v>0</v>
      </c>
      <c r="AI97" s="320">
        <f t="shared" si="37"/>
        <v>0</v>
      </c>
      <c r="AJ97" s="320">
        <f t="shared" si="38"/>
        <v>0</v>
      </c>
      <c r="AK97" s="320">
        <f t="shared" si="39"/>
        <v>0</v>
      </c>
      <c r="AL97" s="320">
        <f t="shared" si="40"/>
        <v>0</v>
      </c>
      <c r="AM97" s="320">
        <f t="shared" si="41"/>
        <v>0</v>
      </c>
      <c r="AN97" s="320">
        <f t="shared" si="42"/>
        <v>0</v>
      </c>
    </row>
    <row r="98" spans="1:40" ht="9.75" hidden="1">
      <c r="A98" s="298"/>
      <c r="B98" s="298"/>
      <c r="C98" s="299"/>
      <c r="D98" s="298"/>
      <c r="E98" s="312"/>
      <c r="F98" s="313"/>
      <c r="G98" s="298"/>
      <c r="H98" s="298"/>
      <c r="I98" s="302"/>
      <c r="J98" s="303"/>
      <c r="K98" s="303"/>
      <c r="L98" s="303"/>
      <c r="M98" s="303"/>
      <c r="N98" s="321"/>
      <c r="O98" s="322">
        <f t="shared" si="23"/>
      </c>
      <c r="P98" s="322">
        <f t="shared" si="24"/>
      </c>
      <c r="Q98" s="322">
        <f t="shared" si="25"/>
      </c>
      <c r="R98" s="323">
        <f t="shared" si="22"/>
        <v>0</v>
      </c>
      <c r="S98" s="330"/>
      <c r="T98" s="328"/>
      <c r="U98" s="329">
        <f t="shared" si="26"/>
        <v>0</v>
      </c>
      <c r="Y98" s="320">
        <f t="shared" si="27"/>
        <v>0</v>
      </c>
      <c r="Z98" s="320">
        <f t="shared" si="28"/>
        <v>0</v>
      </c>
      <c r="AA98" s="320">
        <f t="shared" si="29"/>
        <v>0</v>
      </c>
      <c r="AB98" s="320">
        <f t="shared" si="30"/>
        <v>0</v>
      </c>
      <c r="AC98" s="320">
        <f t="shared" si="31"/>
        <v>0</v>
      </c>
      <c r="AD98" s="320">
        <f t="shared" si="32"/>
        <v>0</v>
      </c>
      <c r="AE98" s="320">
        <f t="shared" si="33"/>
        <v>0</v>
      </c>
      <c r="AF98" s="320">
        <f t="shared" si="34"/>
        <v>0</v>
      </c>
      <c r="AG98" s="320">
        <f t="shared" si="35"/>
        <v>0</v>
      </c>
      <c r="AH98" s="320">
        <f t="shared" si="36"/>
        <v>0</v>
      </c>
      <c r="AI98" s="320">
        <f t="shared" si="37"/>
        <v>0</v>
      </c>
      <c r="AJ98" s="320">
        <f t="shared" si="38"/>
        <v>0</v>
      </c>
      <c r="AK98" s="320">
        <f t="shared" si="39"/>
        <v>0</v>
      </c>
      <c r="AL98" s="320">
        <f t="shared" si="40"/>
        <v>0</v>
      </c>
      <c r="AM98" s="320">
        <f t="shared" si="41"/>
        <v>0</v>
      </c>
      <c r="AN98" s="320">
        <f t="shared" si="42"/>
        <v>0</v>
      </c>
    </row>
    <row r="99" spans="1:40" ht="9.75">
      <c r="A99" s="298"/>
      <c r="B99" s="298"/>
      <c r="C99" s="299"/>
      <c r="D99" s="298"/>
      <c r="E99" s="312"/>
      <c r="F99" s="313"/>
      <c r="G99" s="298"/>
      <c r="H99" s="298"/>
      <c r="I99" s="302"/>
      <c r="J99" s="303"/>
      <c r="K99" s="303"/>
      <c r="L99" s="303"/>
      <c r="M99" s="303"/>
      <c r="N99" s="321"/>
      <c r="O99" s="322">
        <f t="shared" si="23"/>
      </c>
      <c r="P99" s="322">
        <f t="shared" si="24"/>
      </c>
      <c r="Q99" s="322">
        <f t="shared" si="25"/>
      </c>
      <c r="R99" s="323">
        <f t="shared" si="22"/>
        <v>0</v>
      </c>
      <c r="S99" s="330"/>
      <c r="T99" s="328"/>
      <c r="U99" s="329">
        <f t="shared" si="26"/>
        <v>0</v>
      </c>
      <c r="Y99" s="320">
        <f t="shared" si="27"/>
        <v>0</v>
      </c>
      <c r="Z99" s="320">
        <f t="shared" si="28"/>
        <v>0</v>
      </c>
      <c r="AA99" s="320">
        <f t="shared" si="29"/>
        <v>0</v>
      </c>
      <c r="AB99" s="320">
        <f t="shared" si="30"/>
        <v>0</v>
      </c>
      <c r="AC99" s="320">
        <f t="shared" si="31"/>
        <v>0</v>
      </c>
      <c r="AD99" s="320">
        <f t="shared" si="32"/>
        <v>0</v>
      </c>
      <c r="AE99" s="320">
        <f t="shared" si="33"/>
        <v>0</v>
      </c>
      <c r="AF99" s="320">
        <f t="shared" si="34"/>
        <v>0</v>
      </c>
      <c r="AG99" s="320">
        <f t="shared" si="35"/>
        <v>0</v>
      </c>
      <c r="AH99" s="320">
        <f t="shared" si="36"/>
        <v>0</v>
      </c>
      <c r="AI99" s="320">
        <f t="shared" si="37"/>
        <v>0</v>
      </c>
      <c r="AJ99" s="320">
        <f t="shared" si="38"/>
        <v>0</v>
      </c>
      <c r="AK99" s="320">
        <f t="shared" si="39"/>
        <v>0</v>
      </c>
      <c r="AL99" s="320">
        <f t="shared" si="40"/>
        <v>0</v>
      </c>
      <c r="AM99" s="320">
        <f t="shared" si="41"/>
        <v>0</v>
      </c>
      <c r="AN99" s="320">
        <f t="shared" si="42"/>
        <v>0</v>
      </c>
    </row>
    <row r="100" spans="1:40" ht="9.75">
      <c r="A100" s="298"/>
      <c r="B100" s="298"/>
      <c r="C100" s="299"/>
      <c r="D100" s="298"/>
      <c r="E100" s="312"/>
      <c r="F100" s="313"/>
      <c r="G100" s="298"/>
      <c r="H100" s="298"/>
      <c r="I100" s="302"/>
      <c r="J100" s="303"/>
      <c r="K100" s="303"/>
      <c r="L100" s="303"/>
      <c r="M100" s="303"/>
      <c r="N100" s="321"/>
      <c r="O100" s="322">
        <f t="shared" si="23"/>
      </c>
      <c r="P100" s="322">
        <f t="shared" si="24"/>
      </c>
      <c r="Q100" s="322">
        <f t="shared" si="25"/>
      </c>
      <c r="R100" s="323">
        <f t="shared" si="22"/>
        <v>0</v>
      </c>
      <c r="S100" s="330"/>
      <c r="T100" s="328"/>
      <c r="U100" s="329">
        <f t="shared" si="26"/>
        <v>0</v>
      </c>
      <c r="Y100" s="320">
        <f t="shared" si="27"/>
        <v>0</v>
      </c>
      <c r="Z100" s="320">
        <f t="shared" si="28"/>
        <v>0</v>
      </c>
      <c r="AA100" s="320">
        <f t="shared" si="29"/>
        <v>0</v>
      </c>
      <c r="AB100" s="320">
        <f t="shared" si="30"/>
        <v>0</v>
      </c>
      <c r="AC100" s="320">
        <f t="shared" si="31"/>
        <v>0</v>
      </c>
      <c r="AD100" s="320">
        <f t="shared" si="32"/>
        <v>0</v>
      </c>
      <c r="AE100" s="320">
        <f t="shared" si="33"/>
        <v>0</v>
      </c>
      <c r="AF100" s="320">
        <f t="shared" si="34"/>
        <v>0</v>
      </c>
      <c r="AG100" s="320">
        <f t="shared" si="35"/>
        <v>0</v>
      </c>
      <c r="AH100" s="320">
        <f t="shared" si="36"/>
        <v>0</v>
      </c>
      <c r="AI100" s="320">
        <f t="shared" si="37"/>
        <v>0</v>
      </c>
      <c r="AJ100" s="320">
        <f t="shared" si="38"/>
        <v>0</v>
      </c>
      <c r="AK100" s="320">
        <f t="shared" si="39"/>
        <v>0</v>
      </c>
      <c r="AL100" s="320">
        <f t="shared" si="40"/>
        <v>0</v>
      </c>
      <c r="AM100" s="320">
        <f t="shared" si="41"/>
        <v>0</v>
      </c>
      <c r="AN100" s="320">
        <f t="shared" si="42"/>
        <v>0</v>
      </c>
    </row>
    <row r="101" spans="1:40" ht="9.75">
      <c r="A101" s="298"/>
      <c r="B101" s="298"/>
      <c r="C101" s="299"/>
      <c r="D101" s="298"/>
      <c r="E101" s="312"/>
      <c r="F101" s="313"/>
      <c r="G101" s="298"/>
      <c r="H101" s="298"/>
      <c r="I101" s="315"/>
      <c r="J101" s="303"/>
      <c r="K101" s="303"/>
      <c r="L101" s="303"/>
      <c r="M101" s="303"/>
      <c r="N101" s="321"/>
      <c r="O101" s="322">
        <f t="shared" si="23"/>
      </c>
      <c r="P101" s="322">
        <f t="shared" si="24"/>
      </c>
      <c r="Q101" s="322">
        <f t="shared" si="25"/>
      </c>
      <c r="R101" s="323">
        <f t="shared" si="22"/>
        <v>0</v>
      </c>
      <c r="S101" s="330"/>
      <c r="T101" s="328"/>
      <c r="U101" s="329">
        <f t="shared" si="26"/>
        <v>0</v>
      </c>
      <c r="Y101" s="320">
        <f t="shared" si="27"/>
        <v>0</v>
      </c>
      <c r="Z101" s="320">
        <f t="shared" si="28"/>
        <v>0</v>
      </c>
      <c r="AA101" s="320">
        <f t="shared" si="29"/>
        <v>0</v>
      </c>
      <c r="AB101" s="320">
        <f t="shared" si="30"/>
        <v>0</v>
      </c>
      <c r="AC101" s="320">
        <f t="shared" si="31"/>
        <v>0</v>
      </c>
      <c r="AD101" s="320">
        <f t="shared" si="32"/>
        <v>0</v>
      </c>
      <c r="AE101" s="320">
        <f t="shared" si="33"/>
        <v>0</v>
      </c>
      <c r="AF101" s="320">
        <f t="shared" si="34"/>
        <v>0</v>
      </c>
      <c r="AG101" s="320">
        <f t="shared" si="35"/>
        <v>0</v>
      </c>
      <c r="AH101" s="320">
        <f t="shared" si="36"/>
        <v>0</v>
      </c>
      <c r="AI101" s="320">
        <f t="shared" si="37"/>
        <v>0</v>
      </c>
      <c r="AJ101" s="320">
        <f t="shared" si="38"/>
        <v>0</v>
      </c>
      <c r="AK101" s="320">
        <f t="shared" si="39"/>
        <v>0</v>
      </c>
      <c r="AL101" s="320">
        <f t="shared" si="40"/>
        <v>0</v>
      </c>
      <c r="AM101" s="320">
        <f t="shared" si="41"/>
        <v>0</v>
      </c>
      <c r="AN101" s="320">
        <f t="shared" si="42"/>
        <v>0</v>
      </c>
    </row>
    <row r="102" spans="8:40" ht="3.75" customHeight="1">
      <c r="H102" s="185"/>
      <c r="S102" s="186"/>
      <c r="T102" s="185"/>
      <c r="U102" s="319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</row>
    <row r="103" spans="15:40" ht="9.75">
      <c r="O103" s="324">
        <f aca="true" t="shared" si="43" ref="O103:U103">SUM(O11:O102)</f>
        <v>0</v>
      </c>
      <c r="P103" s="324">
        <f t="shared" si="43"/>
        <v>0</v>
      </c>
      <c r="Q103" s="324">
        <f t="shared" si="43"/>
        <v>0</v>
      </c>
      <c r="R103" s="216"/>
      <c r="S103" s="333">
        <f t="shared" si="43"/>
        <v>0</v>
      </c>
      <c r="T103" s="333">
        <f t="shared" si="43"/>
        <v>0</v>
      </c>
      <c r="U103" s="334">
        <f t="shared" si="43"/>
        <v>0</v>
      </c>
      <c r="Y103" s="320">
        <f>SUM(Y11:Y101)</f>
        <v>0</v>
      </c>
      <c r="Z103" s="320">
        <f aca="true" t="shared" si="44" ref="Z103:AN103">SUM(Z11:Z101)</f>
        <v>0</v>
      </c>
      <c r="AA103" s="320">
        <f t="shared" si="44"/>
        <v>0</v>
      </c>
      <c r="AB103" s="320">
        <f t="shared" si="44"/>
        <v>0</v>
      </c>
      <c r="AC103" s="320">
        <f t="shared" si="44"/>
        <v>0</v>
      </c>
      <c r="AD103" s="320">
        <f t="shared" si="44"/>
        <v>0</v>
      </c>
      <c r="AE103" s="320">
        <f t="shared" si="44"/>
        <v>0</v>
      </c>
      <c r="AF103" s="320">
        <f t="shared" si="44"/>
        <v>0</v>
      </c>
      <c r="AG103" s="320">
        <f t="shared" si="44"/>
        <v>0</v>
      </c>
      <c r="AH103" s="320">
        <f t="shared" si="44"/>
        <v>0</v>
      </c>
      <c r="AI103" s="320">
        <f t="shared" si="44"/>
        <v>0</v>
      </c>
      <c r="AJ103" s="320">
        <f t="shared" si="44"/>
        <v>0</v>
      </c>
      <c r="AK103" s="320">
        <f t="shared" si="44"/>
        <v>0</v>
      </c>
      <c r="AL103" s="320">
        <f t="shared" si="44"/>
        <v>0</v>
      </c>
      <c r="AM103" s="320">
        <f t="shared" si="44"/>
        <v>0</v>
      </c>
      <c r="AN103" s="320">
        <f t="shared" si="44"/>
        <v>0</v>
      </c>
    </row>
    <row r="104" spans="15:21" ht="9.75">
      <c r="O104" s="338"/>
      <c r="P104" s="506">
        <f>O103+P103+Q103</f>
        <v>0</v>
      </c>
      <c r="Q104" s="507"/>
      <c r="R104" s="217"/>
      <c r="S104" s="335"/>
      <c r="T104" s="336"/>
      <c r="U104" s="337"/>
    </row>
    <row r="105" spans="19:21" ht="9.75">
      <c r="S105" s="189"/>
      <c r="T105" s="189"/>
      <c r="U105" s="189"/>
    </row>
    <row r="106" spans="19:21" ht="9.75">
      <c r="S106" s="189"/>
      <c r="T106" s="189"/>
      <c r="U106" s="189"/>
    </row>
    <row r="107" spans="16:21" ht="9.75">
      <c r="P107" s="190"/>
      <c r="Q107" s="190"/>
      <c r="R107" s="190"/>
      <c r="S107" s="189"/>
      <c r="T107" s="189"/>
      <c r="U107" s="189"/>
    </row>
    <row r="108" spans="5:21" ht="9.75">
      <c r="E108" s="489" t="s">
        <v>99</v>
      </c>
      <c r="F108" s="489"/>
      <c r="G108" s="489"/>
      <c r="H108" s="489"/>
      <c r="I108" s="489"/>
      <c r="J108" s="325">
        <f>SUMIF(I11:I101,"=Ano",J11:J101)</f>
        <v>0</v>
      </c>
      <c r="K108" s="325">
        <f>SUMIF(I11:I101,"=Ano",K11:K101)</f>
        <v>0</v>
      </c>
      <c r="L108" s="325">
        <f>SUMIF(I11:I101,"=Ano",L11:L101)</f>
        <v>0</v>
      </c>
      <c r="M108" s="325"/>
      <c r="N108" s="325"/>
      <c r="O108" s="325">
        <f>SUMIF(I11:I101,"=Ano",O11:O101)</f>
        <v>0</v>
      </c>
      <c r="P108" s="325">
        <f>SUMIF(I11:I101,"=Ano",P11:P101)</f>
        <v>0</v>
      </c>
      <c r="Q108" s="325">
        <f>SUMIF(I11:I101,"=Ano",Q11:Q101)</f>
        <v>0</v>
      </c>
      <c r="R108" s="218"/>
      <c r="S108" s="189"/>
      <c r="T108" s="189"/>
      <c r="U108" s="189"/>
    </row>
    <row r="109" spans="5:21" ht="9.75">
      <c r="E109" s="489" t="s">
        <v>100</v>
      </c>
      <c r="F109" s="489"/>
      <c r="G109" s="489"/>
      <c r="H109" s="489"/>
      <c r="I109" s="489"/>
      <c r="J109" s="325">
        <f>SUMIF(I11:I101,"Ne",J11:J101)</f>
        <v>0</v>
      </c>
      <c r="K109" s="325">
        <f>SUMIF(I11:I101,"=Ne",K11:K101)</f>
        <v>0</v>
      </c>
      <c r="L109" s="325">
        <f>SUMIF(I11:I101,"=Ne",L11:L101)</f>
        <v>0</v>
      </c>
      <c r="M109" s="325"/>
      <c r="N109" s="325"/>
      <c r="O109" s="325">
        <f>SUMIF(I11:I101,"=Ne",O11:O101)</f>
        <v>0</v>
      </c>
      <c r="P109" s="325">
        <f>SUMIF(I11:I101,"=Ne",P11:P101)</f>
        <v>0</v>
      </c>
      <c r="Q109" s="325">
        <f>SUMIF(I11:I101,"=Ne",Q11:Q101)</f>
        <v>0</v>
      </c>
      <c r="R109" s="218"/>
      <c r="S109" s="189"/>
      <c r="T109" s="189"/>
      <c r="U109" s="189"/>
    </row>
    <row r="110" spans="16:21" ht="9.75">
      <c r="P110" s="190"/>
      <c r="Q110" s="190"/>
      <c r="R110" s="190"/>
      <c r="S110" s="189"/>
      <c r="T110" s="189"/>
      <c r="U110" s="189"/>
    </row>
    <row r="111" spans="11:21" ht="9.75">
      <c r="K111" s="490" t="s">
        <v>101</v>
      </c>
      <c r="L111" s="490"/>
      <c r="M111" s="490"/>
      <c r="N111" s="490"/>
      <c r="O111" s="490"/>
      <c r="P111" s="191">
        <f>(L108+L109)-(O108+O109+P108+P109+Q108+Q109)</f>
        <v>0</v>
      </c>
      <c r="Q111" s="192"/>
      <c r="R111" s="192"/>
      <c r="S111" s="189"/>
      <c r="T111" s="189"/>
      <c r="U111" s="189"/>
    </row>
    <row r="112" spans="12:21" ht="9.75">
      <c r="L112" s="341"/>
      <c r="M112" s="341"/>
      <c r="N112" s="341"/>
      <c r="O112" s="341"/>
      <c r="P112" s="342"/>
      <c r="Q112" s="342"/>
      <c r="R112" s="190"/>
      <c r="S112" s="189"/>
      <c r="T112" s="189"/>
      <c r="U112" s="189"/>
    </row>
    <row r="113" spans="5:21" ht="9.75">
      <c r="E113" s="491" t="s">
        <v>246</v>
      </c>
      <c r="F113" s="491"/>
      <c r="G113" s="491"/>
      <c r="H113" s="491"/>
      <c r="I113" s="491"/>
      <c r="J113" s="491"/>
      <c r="K113" s="491"/>
      <c r="L113" s="343">
        <f>L118+L121</f>
        <v>0</v>
      </c>
      <c r="M113" s="344"/>
      <c r="N113" s="344"/>
      <c r="O113" s="345">
        <f>O118+O121</f>
        <v>0</v>
      </c>
      <c r="P113" s="345">
        <f>P118+P121</f>
        <v>0</v>
      </c>
      <c r="Q113" s="345">
        <f>Q118+Q121</f>
        <v>0</v>
      </c>
      <c r="R113" s="190"/>
      <c r="S113" s="189"/>
      <c r="T113" s="189"/>
      <c r="U113" s="189"/>
    </row>
    <row r="114" spans="5:21" ht="9.75">
      <c r="E114" s="491" t="s">
        <v>247</v>
      </c>
      <c r="F114" s="491"/>
      <c r="G114" s="491"/>
      <c r="H114" s="491"/>
      <c r="I114" s="491"/>
      <c r="J114" s="491"/>
      <c r="K114" s="491"/>
      <c r="L114" s="343">
        <f>O114+P114+Q114</f>
        <v>0</v>
      </c>
      <c r="M114" s="344"/>
      <c r="N114" s="344"/>
      <c r="O114" s="345">
        <f>Z103+AH103</f>
        <v>0</v>
      </c>
      <c r="P114" s="345">
        <f>AA103+AI103</f>
        <v>0</v>
      </c>
      <c r="Q114" s="345">
        <f>FLOOR(AB103,1)+FLOOR(AJ103,1)</f>
        <v>0</v>
      </c>
      <c r="R114" s="190"/>
      <c r="S114" s="189"/>
      <c r="T114" s="189"/>
      <c r="U114" s="189"/>
    </row>
    <row r="115" spans="5:21" ht="9.75">
      <c r="E115" s="491" t="s">
        <v>248</v>
      </c>
      <c r="F115" s="491"/>
      <c r="G115" s="491"/>
      <c r="H115" s="491"/>
      <c r="I115" s="491"/>
      <c r="J115" s="491"/>
      <c r="K115" s="491"/>
      <c r="L115" s="343">
        <f>O115+P115+Q115</f>
        <v>0</v>
      </c>
      <c r="M115" s="344"/>
      <c r="N115" s="344"/>
      <c r="O115" s="345">
        <f>AD103+AL103</f>
        <v>0</v>
      </c>
      <c r="P115" s="345">
        <f>AE103+AM103</f>
        <v>0</v>
      </c>
      <c r="Q115" s="345">
        <f>FLOOR(AF103,1)+FLOOR(AN103,1)</f>
        <v>0</v>
      </c>
      <c r="R115" s="190"/>
      <c r="S115" s="189"/>
      <c r="T115" s="189"/>
      <c r="U115" s="189"/>
    </row>
    <row r="116" spans="5:21" ht="9.75">
      <c r="E116" s="338"/>
      <c r="F116" s="340"/>
      <c r="G116" s="338"/>
      <c r="H116" s="338"/>
      <c r="I116" s="339"/>
      <c r="J116" s="338"/>
      <c r="K116" s="338"/>
      <c r="L116" s="346"/>
      <c r="M116" s="346"/>
      <c r="N116" s="346"/>
      <c r="O116" s="346"/>
      <c r="P116" s="347"/>
      <c r="Q116" s="347"/>
      <c r="R116" s="190"/>
      <c r="S116" s="189"/>
      <c r="T116" s="189"/>
      <c r="U116" s="189"/>
    </row>
    <row r="117" spans="5:21" ht="9.75">
      <c r="E117" s="338"/>
      <c r="F117" s="340"/>
      <c r="G117" s="338"/>
      <c r="H117" s="338"/>
      <c r="I117" s="339"/>
      <c r="J117" s="338"/>
      <c r="K117" s="338"/>
      <c r="L117" s="346"/>
      <c r="M117" s="346"/>
      <c r="N117" s="346"/>
      <c r="O117" s="346"/>
      <c r="P117" s="347"/>
      <c r="Q117" s="347"/>
      <c r="R117" s="190"/>
      <c r="S117" s="189"/>
      <c r="T117" s="189"/>
      <c r="U117" s="189"/>
    </row>
    <row r="118" spans="5:21" ht="9.75">
      <c r="E118" s="499" t="s">
        <v>258</v>
      </c>
      <c r="F118" s="499"/>
      <c r="G118" s="499"/>
      <c r="H118" s="499"/>
      <c r="I118" s="499"/>
      <c r="J118" s="499"/>
      <c r="K118" s="499"/>
      <c r="L118" s="343">
        <f>FLOOR(Y103+AC103,1)</f>
        <v>0</v>
      </c>
      <c r="M118" s="344"/>
      <c r="N118" s="344"/>
      <c r="O118" s="345">
        <f>Z103+AD103</f>
        <v>0</v>
      </c>
      <c r="P118" s="345">
        <f>AA103+AE103</f>
        <v>0</v>
      </c>
      <c r="Q118" s="345">
        <f aca="true" t="shared" si="45" ref="Q118:Q123">L118-O118-P118</f>
        <v>0</v>
      </c>
      <c r="R118" s="190"/>
      <c r="S118" s="189"/>
      <c r="T118" s="189"/>
      <c r="U118" s="189"/>
    </row>
    <row r="119" spans="5:21" ht="9.75">
      <c r="E119" s="500" t="s">
        <v>260</v>
      </c>
      <c r="F119" s="501"/>
      <c r="G119" s="501"/>
      <c r="H119" s="501"/>
      <c r="I119" s="501"/>
      <c r="J119" s="501"/>
      <c r="K119" s="502"/>
      <c r="L119" s="343">
        <f>FLOOR(Y103,1)</f>
        <v>0</v>
      </c>
      <c r="M119" s="344"/>
      <c r="N119" s="344"/>
      <c r="O119" s="345">
        <f>Z103</f>
        <v>0</v>
      </c>
      <c r="P119" s="345">
        <f>AA103</f>
        <v>0</v>
      </c>
      <c r="Q119" s="345">
        <f t="shared" si="45"/>
        <v>0</v>
      </c>
      <c r="R119" s="190"/>
      <c r="S119" s="189"/>
      <c r="T119" s="189"/>
      <c r="U119" s="189"/>
    </row>
    <row r="120" spans="5:21" ht="9.75">
      <c r="E120" s="500" t="s">
        <v>261</v>
      </c>
      <c r="F120" s="501"/>
      <c r="G120" s="501"/>
      <c r="H120" s="501"/>
      <c r="I120" s="501"/>
      <c r="J120" s="501"/>
      <c r="K120" s="502"/>
      <c r="L120" s="343">
        <f>FLOOR(AC103,1)</f>
        <v>0</v>
      </c>
      <c r="M120" s="344"/>
      <c r="N120" s="344"/>
      <c r="O120" s="345">
        <f>AD103</f>
        <v>0</v>
      </c>
      <c r="P120" s="345">
        <f>AE103</f>
        <v>0</v>
      </c>
      <c r="Q120" s="345">
        <f t="shared" si="45"/>
        <v>0</v>
      </c>
      <c r="R120" s="190"/>
      <c r="S120" s="189"/>
      <c r="T120" s="189"/>
      <c r="U120" s="189"/>
    </row>
    <row r="121" spans="5:21" ht="9.75">
      <c r="E121" s="499" t="s">
        <v>259</v>
      </c>
      <c r="F121" s="499"/>
      <c r="G121" s="499"/>
      <c r="H121" s="499"/>
      <c r="I121" s="499"/>
      <c r="J121" s="499"/>
      <c r="K121" s="499"/>
      <c r="L121" s="343">
        <f>FLOOR(AG103+AK103,1)</f>
        <v>0</v>
      </c>
      <c r="M121" s="344"/>
      <c r="N121" s="344"/>
      <c r="O121" s="345">
        <f>AH103+AL103</f>
        <v>0</v>
      </c>
      <c r="P121" s="345">
        <f>AI103+AM103</f>
        <v>0</v>
      </c>
      <c r="Q121" s="345">
        <f t="shared" si="45"/>
        <v>0</v>
      </c>
      <c r="R121" s="190"/>
      <c r="S121" s="189"/>
      <c r="T121" s="189"/>
      <c r="U121" s="189"/>
    </row>
    <row r="122" spans="5:21" ht="9.75">
      <c r="E122" s="500" t="s">
        <v>262</v>
      </c>
      <c r="F122" s="501"/>
      <c r="G122" s="501"/>
      <c r="H122" s="501"/>
      <c r="I122" s="501"/>
      <c r="J122" s="501"/>
      <c r="K122" s="502"/>
      <c r="L122" s="343">
        <f>FLOOR(AG103,1)</f>
        <v>0</v>
      </c>
      <c r="M122" s="344"/>
      <c r="N122" s="344"/>
      <c r="O122" s="345">
        <f>AH103</f>
        <v>0</v>
      </c>
      <c r="P122" s="345">
        <f>AI103</f>
        <v>0</v>
      </c>
      <c r="Q122" s="345">
        <f t="shared" si="45"/>
        <v>0</v>
      </c>
      <c r="R122" s="190"/>
      <c r="S122" s="189"/>
      <c r="T122" s="189"/>
      <c r="U122" s="189"/>
    </row>
    <row r="123" spans="5:21" ht="9.75">
      <c r="E123" s="500" t="s">
        <v>263</v>
      </c>
      <c r="F123" s="501"/>
      <c r="G123" s="501"/>
      <c r="H123" s="501"/>
      <c r="I123" s="501"/>
      <c r="J123" s="501"/>
      <c r="K123" s="502"/>
      <c r="L123" s="343">
        <f>FLOOR(AK103,1)</f>
        <v>0</v>
      </c>
      <c r="M123" s="344"/>
      <c r="N123" s="344"/>
      <c r="O123" s="345">
        <f>AL103</f>
        <v>0</v>
      </c>
      <c r="P123" s="345">
        <f>AM103</f>
        <v>0</v>
      </c>
      <c r="Q123" s="345">
        <f t="shared" si="45"/>
        <v>0</v>
      </c>
      <c r="R123" s="190"/>
      <c r="S123" s="189"/>
      <c r="T123" s="189"/>
      <c r="U123" s="189"/>
    </row>
    <row r="124" spans="16:21" ht="9.75">
      <c r="P124" s="190"/>
      <c r="Q124" s="190"/>
      <c r="R124" s="190"/>
      <c r="S124" s="189"/>
      <c r="T124" s="189"/>
      <c r="U124" s="189"/>
    </row>
    <row r="125" spans="3:21" ht="9.75">
      <c r="C125" s="486" t="s">
        <v>102</v>
      </c>
      <c r="D125" s="486" t="s">
        <v>103</v>
      </c>
      <c r="E125" s="498" t="s">
        <v>104</v>
      </c>
      <c r="F125" s="498"/>
      <c r="G125" s="486"/>
      <c r="H125" s="486"/>
      <c r="I125" s="486" t="s">
        <v>105</v>
      </c>
      <c r="J125" s="486"/>
      <c r="K125" s="498"/>
      <c r="L125" s="486"/>
      <c r="M125" s="316"/>
      <c r="N125" s="316"/>
      <c r="O125" s="492" t="s">
        <v>106</v>
      </c>
      <c r="P125" s="495"/>
      <c r="Q125" s="326"/>
      <c r="R125" s="326"/>
      <c r="S125" s="326"/>
      <c r="T125" s="326"/>
      <c r="U125" s="326"/>
    </row>
    <row r="126" spans="3:21" ht="12.75" customHeight="1">
      <c r="C126" s="487"/>
      <c r="D126" s="487"/>
      <c r="E126" s="487"/>
      <c r="F126" s="487"/>
      <c r="G126" s="487"/>
      <c r="H126" s="487"/>
      <c r="I126" s="487"/>
      <c r="J126" s="487"/>
      <c r="K126" s="487"/>
      <c r="L126" s="487"/>
      <c r="M126" s="317"/>
      <c r="N126" s="317"/>
      <c r="O126" s="493"/>
      <c r="P126" s="496"/>
      <c r="Q126" s="326"/>
      <c r="R126" s="326"/>
      <c r="S126" s="326"/>
      <c r="T126" s="326"/>
      <c r="U126" s="326"/>
    </row>
    <row r="127" spans="3:21" ht="12.75" customHeight="1">
      <c r="C127" s="488"/>
      <c r="D127" s="488"/>
      <c r="E127" s="488"/>
      <c r="F127" s="488"/>
      <c r="G127" s="488"/>
      <c r="H127" s="488"/>
      <c r="I127" s="488"/>
      <c r="J127" s="488"/>
      <c r="K127" s="488"/>
      <c r="L127" s="488"/>
      <c r="M127" s="318"/>
      <c r="N127" s="318"/>
      <c r="O127" s="494"/>
      <c r="P127" s="497"/>
      <c r="Q127" s="326"/>
      <c r="R127" s="326"/>
      <c r="S127" s="326"/>
      <c r="T127" s="326"/>
      <c r="U127" s="326"/>
    </row>
    <row r="130" spans="3:17" ht="9.75">
      <c r="C130" s="503" t="s">
        <v>264</v>
      </c>
      <c r="D130" s="486" t="s">
        <v>265</v>
      </c>
      <c r="E130" s="498" t="s">
        <v>104</v>
      </c>
      <c r="F130" s="498"/>
      <c r="G130" s="486"/>
      <c r="H130" s="486"/>
      <c r="I130" s="486" t="s">
        <v>105</v>
      </c>
      <c r="J130" s="486"/>
      <c r="K130" s="498"/>
      <c r="L130" s="486"/>
      <c r="M130" s="316"/>
      <c r="N130" s="316"/>
      <c r="O130" s="492" t="s">
        <v>106</v>
      </c>
      <c r="P130" s="495"/>
      <c r="Q130" s="326"/>
    </row>
    <row r="131" spans="3:17" ht="12.75" customHeight="1">
      <c r="C131" s="504"/>
      <c r="D131" s="487"/>
      <c r="E131" s="487"/>
      <c r="F131" s="487"/>
      <c r="G131" s="487"/>
      <c r="H131" s="487"/>
      <c r="I131" s="487"/>
      <c r="J131" s="487"/>
      <c r="K131" s="487"/>
      <c r="L131" s="487"/>
      <c r="M131" s="317"/>
      <c r="N131" s="317"/>
      <c r="O131" s="493"/>
      <c r="P131" s="496"/>
      <c r="Q131" s="326"/>
    </row>
    <row r="132" spans="3:17" ht="12.75" customHeight="1">
      <c r="C132" s="505"/>
      <c r="D132" s="488"/>
      <c r="E132" s="488"/>
      <c r="F132" s="488"/>
      <c r="G132" s="488"/>
      <c r="H132" s="488"/>
      <c r="I132" s="488"/>
      <c r="J132" s="488"/>
      <c r="K132" s="488"/>
      <c r="L132" s="488"/>
      <c r="M132" s="318"/>
      <c r="N132" s="318"/>
      <c r="O132" s="494"/>
      <c r="P132" s="497"/>
      <c r="Q132" s="326"/>
    </row>
  </sheetData>
  <sheetProtection selectLockedCells="1"/>
  <protectedRanges>
    <protectedRange sqref="E125:F125 Q130 Q125:R125 E130:F130" name="Oblast3"/>
    <protectedRange sqref="C11:C101 D11:F50 D52:F101 G11:G101 H11:H102 I11:R101" name="Oblast2"/>
  </protectedRanges>
  <mergeCells count="53">
    <mergeCell ref="F5:G5"/>
    <mergeCell ref="F6:G6"/>
    <mergeCell ref="B5:C6"/>
    <mergeCell ref="A1:C1"/>
    <mergeCell ref="A2:C2"/>
    <mergeCell ref="A3:C3"/>
    <mergeCell ref="D1:H1"/>
    <mergeCell ref="D2:H2"/>
    <mergeCell ref="D3:H3"/>
    <mergeCell ref="L1:S1"/>
    <mergeCell ref="L3:S3"/>
    <mergeCell ref="A9:A10"/>
    <mergeCell ref="B9:B10"/>
    <mergeCell ref="I1:K1"/>
    <mergeCell ref="M9:M10"/>
    <mergeCell ref="K9:K10"/>
    <mergeCell ref="L9:L10"/>
    <mergeCell ref="F9:F10"/>
    <mergeCell ref="I9:I10"/>
    <mergeCell ref="O125:O127"/>
    <mergeCell ref="E119:K119"/>
    <mergeCell ref="E120:K120"/>
    <mergeCell ref="E121:K121"/>
    <mergeCell ref="E125:H127"/>
    <mergeCell ref="I125:J127"/>
    <mergeCell ref="P104:Q104"/>
    <mergeCell ref="E122:K122"/>
    <mergeCell ref="J9:J10"/>
    <mergeCell ref="L2:S2"/>
    <mergeCell ref="S9:U9"/>
    <mergeCell ref="I2:K2"/>
    <mergeCell ref="I3:K3"/>
    <mergeCell ref="O9:R9"/>
    <mergeCell ref="N9:N10"/>
    <mergeCell ref="E114:K114"/>
    <mergeCell ref="C130:C132"/>
    <mergeCell ref="D130:D132"/>
    <mergeCell ref="E130:H132"/>
    <mergeCell ref="I130:J132"/>
    <mergeCell ref="K111:O111"/>
    <mergeCell ref="E113:K113"/>
    <mergeCell ref="O130:O132"/>
    <mergeCell ref="P130:P132"/>
    <mergeCell ref="K130:L132"/>
    <mergeCell ref="P125:P127"/>
    <mergeCell ref="E115:K115"/>
    <mergeCell ref="K125:L127"/>
    <mergeCell ref="E118:K118"/>
    <mergeCell ref="E123:K123"/>
    <mergeCell ref="C125:C127"/>
    <mergeCell ref="D125:D127"/>
    <mergeCell ref="E108:I108"/>
    <mergeCell ref="E109:I109"/>
  </mergeCells>
  <conditionalFormatting sqref="N12">
    <cfRule type="cellIs" priority="1" dxfId="0" operator="equal" stopIfTrue="1">
      <formula>$I$12</formula>
    </cfRule>
  </conditionalFormatting>
  <dataValidations count="3">
    <dataValidation type="list" allowBlank="1" showInputMessage="1" showErrorMessage="1" sqref="G11:G29 G31:G101">
      <formula1>NEINV</formula1>
    </dataValidation>
    <dataValidation type="list" allowBlank="1" showInputMessage="1" showErrorMessage="1" sqref="H11:H102">
      <formula1>INV</formula1>
    </dataValidation>
    <dataValidation type="list" allowBlank="1" showInputMessage="1" showErrorMessage="1" sqref="I11:I101 N11:N101">
      <formula1>"Ano,Ne"</formula1>
    </dataValidation>
  </dataValidations>
  <printOptions/>
  <pageMargins left="0.1968503937007874" right="0.1968503937007874" top="0.41" bottom="0.984251968503937" header="0.27" footer="0.5118110236220472"/>
  <pageSetup fitToHeight="0" fitToWidth="1" horizontalDpi="600" verticalDpi="600" orientation="landscape" paperSize="9" scale="59" r:id="rId3"/>
  <headerFooter alignWithMargins="0">
    <oddHeader>&amp;CPříloha k monitorovací zprávě a hlášení o pokroku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7">
      <selection activeCell="B51" sqref="B51"/>
    </sheetView>
  </sheetViews>
  <sheetFormatPr defaultColWidth="9.140625" defaultRowHeight="12.75"/>
  <cols>
    <col min="1" max="1" width="6.8515625" style="194" customWidth="1"/>
    <col min="2" max="2" width="45.7109375" style="194" customWidth="1"/>
    <col min="3" max="3" width="16.7109375" style="194" customWidth="1"/>
    <col min="4" max="4" width="16.140625" style="194" customWidth="1"/>
    <col min="5" max="5" width="7.421875" style="194" customWidth="1"/>
    <col min="6" max="6" width="46.7109375" style="194" customWidth="1"/>
    <col min="7" max="8" width="16.28125" style="194" customWidth="1"/>
    <col min="9" max="16384" width="9.140625" style="194" customWidth="1"/>
  </cols>
  <sheetData>
    <row r="1" spans="1:8" ht="12.75">
      <c r="A1" s="193" t="str">
        <f>'Přehled smluv a faktur'!C9</f>
        <v>Monitorovací zpráva - přehled faktur - projekt:</v>
      </c>
      <c r="B1" s="193"/>
      <c r="C1" s="538" t="str">
        <f>'Přehled smluv a faktur'!E9</f>
        <v>113D34B000025</v>
      </c>
      <c r="D1" s="539"/>
      <c r="E1" s="193" t="str">
        <f>'Přehled smluv a faktur'!C9</f>
        <v>Monitorovací zpráva - přehled faktur - projekt:</v>
      </c>
      <c r="F1" s="193"/>
      <c r="G1" s="538" t="str">
        <f>'Přehled smluv a faktur'!E9</f>
        <v>113D34B000025</v>
      </c>
      <c r="H1" s="539"/>
    </row>
    <row r="2" spans="1:8" ht="12">
      <c r="A2" s="195" t="s">
        <v>107</v>
      </c>
      <c r="B2" s="196" t="s">
        <v>108</v>
      </c>
      <c r="C2" s="197" t="s">
        <v>109</v>
      </c>
      <c r="D2" s="197" t="s">
        <v>110</v>
      </c>
      <c r="E2" s="195" t="s">
        <v>85</v>
      </c>
      <c r="F2" s="196" t="s">
        <v>111</v>
      </c>
      <c r="G2" s="197" t="s">
        <v>109</v>
      </c>
      <c r="H2" s="197" t="s">
        <v>110</v>
      </c>
    </row>
    <row r="3" spans="1:8" ht="12">
      <c r="A3" s="286">
        <v>5010</v>
      </c>
      <c r="B3" s="195" t="s">
        <v>215</v>
      </c>
      <c r="C3" s="199">
        <f>SUMIF('Přehled smluv a faktur'!G11:G101,"=5010",'Přehled smluv a faktur'!J11:J101)</f>
        <v>0</v>
      </c>
      <c r="D3" s="199">
        <f>SUMIF('Přehled smluv a faktur'!G11:G101,"=5010",'Přehled smluv a faktur'!L11:L101)</f>
        <v>0</v>
      </c>
      <c r="E3" s="286">
        <v>6010</v>
      </c>
      <c r="F3" s="195" t="s">
        <v>112</v>
      </c>
      <c r="G3" s="199">
        <f>SUMIF('Přehled smluv a faktur'!H11:H101,"=6010",'Přehled smluv a faktur'!J11:J101)</f>
        <v>0</v>
      </c>
      <c r="H3" s="199">
        <f>SUMIF('Přehled smluv a faktur'!H11:H101,"=6010",'Přehled smluv a faktur'!L11:L101)</f>
        <v>0</v>
      </c>
    </row>
    <row r="4" spans="1:8" ht="12">
      <c r="A4" s="286">
        <v>5011</v>
      </c>
      <c r="B4" s="195" t="s">
        <v>216</v>
      </c>
      <c r="C4" s="199">
        <f>SUMIF('Přehled smluv a faktur'!G11:G101,"=5011",'Přehled smluv a faktur'!J11:J101)</f>
        <v>0</v>
      </c>
      <c r="D4" s="199">
        <f>SUMIF('Přehled smluv a faktur'!G11:G101,"=5011",'Přehled smluv a faktur'!L11:L101)</f>
        <v>0</v>
      </c>
      <c r="E4" s="286">
        <v>6011</v>
      </c>
      <c r="F4" s="195" t="s">
        <v>113</v>
      </c>
      <c r="G4" s="199">
        <f>SUMIF('Přehled smluv a faktur'!H11:H101,"=6011",'Přehled smluv a faktur'!J11:J101)</f>
        <v>0</v>
      </c>
      <c r="H4" s="199">
        <f>SUMIF('Přehled smluv a faktur'!H11:H101,"=6011",'Přehled smluv a faktur'!L11:L101)</f>
        <v>0</v>
      </c>
    </row>
    <row r="5" spans="1:8" ht="12">
      <c r="A5" s="286">
        <v>5012</v>
      </c>
      <c r="B5" s="195" t="s">
        <v>114</v>
      </c>
      <c r="C5" s="199">
        <f>SUMIF('Přehled smluv a faktur'!G11:G101,"=5012",'Přehled smluv a faktur'!J11:J101)</f>
        <v>0</v>
      </c>
      <c r="D5" s="199">
        <f>SUMIF('Přehled smluv a faktur'!G11:G101,"=5012",'Přehled smluv a faktur'!L11:L101)</f>
        <v>0</v>
      </c>
      <c r="E5" s="286">
        <v>6012</v>
      </c>
      <c r="F5" s="195" t="s">
        <v>114</v>
      </c>
      <c r="G5" s="199">
        <f>SUMIF('Přehled smluv a faktur'!H11:H101,"=6012",'Přehled smluv a faktur'!J11:J101)</f>
        <v>0</v>
      </c>
      <c r="H5" s="199">
        <f>SUMIF('Přehled smluv a faktur'!H11:H101,"=6012",'Přehled smluv a faktur'!L11:L101)</f>
        <v>0</v>
      </c>
    </row>
    <row r="6" spans="1:8" ht="12">
      <c r="A6" s="286">
        <v>5014</v>
      </c>
      <c r="B6" s="195" t="s">
        <v>217</v>
      </c>
      <c r="C6" s="199">
        <f>SUMIF('Přehled smluv a faktur'!G11:G101,"=5014",'Přehled smluv a faktur'!J11:J101)</f>
        <v>0</v>
      </c>
      <c r="D6" s="199">
        <f>SUMIF('Přehled smluv a faktur'!G11:G101,"=5014",'Přehled smluv a faktur'!L11:L101)</f>
        <v>0</v>
      </c>
      <c r="E6" s="286">
        <v>6013</v>
      </c>
      <c r="F6" s="195" t="s">
        <v>235</v>
      </c>
      <c r="G6" s="199">
        <f>SUMIF('Přehled smluv a faktur'!H11:H101,"=6013",'Přehled smluv a faktur'!J11:J101)</f>
        <v>0</v>
      </c>
      <c r="H6" s="199">
        <f>SUMIF('Přehled smluv a faktur'!H11:H101,"=6013",'Přehled smluv a faktur'!L11:L101)</f>
        <v>0</v>
      </c>
    </row>
    <row r="7" spans="1:8" ht="12">
      <c r="A7" s="286">
        <v>5019</v>
      </c>
      <c r="B7" s="195" t="s">
        <v>218</v>
      </c>
      <c r="C7" s="199">
        <f>SUMIF('Přehled smluv a faktur'!G11:G101,"=5019",'Přehled smluv a faktur'!J11:J101)</f>
        <v>0</v>
      </c>
      <c r="D7" s="199">
        <f>SUMIF('Přehled smluv a faktur'!G11:G101,"=5019",'Přehled smluv a faktur'!L11:L101)</f>
        <v>0</v>
      </c>
      <c r="E7" s="194">
        <v>6014</v>
      </c>
      <c r="F7" s="194" t="s">
        <v>217</v>
      </c>
      <c r="G7" s="199">
        <f>SUMIF('Přehled smluv a faktur'!H11:H101,"=6014",'Přehled smluv a faktur'!J11:J101)</f>
        <v>0</v>
      </c>
      <c r="H7" s="199">
        <f>SUMIF('Přehled smluv a faktur'!H11:H101,"=6014",'Přehled smluv a faktur'!L11:L101)</f>
        <v>0</v>
      </c>
    </row>
    <row r="8" spans="1:8" ht="12">
      <c r="A8" s="287" t="s">
        <v>219</v>
      </c>
      <c r="B8" s="201" t="s">
        <v>220</v>
      </c>
      <c r="C8" s="202">
        <f>SUM(C3:C7)</f>
        <v>0</v>
      </c>
      <c r="D8" s="202">
        <f>SUM(D3:D7)</f>
        <v>0</v>
      </c>
      <c r="E8" s="286">
        <v>6019</v>
      </c>
      <c r="F8" s="195" t="s">
        <v>218</v>
      </c>
      <c r="G8" s="199">
        <f>SUMIF('Přehled smluv a faktur'!H11:H101,"=6019",'Přehled smluv a faktur'!J11:J101)</f>
        <v>0</v>
      </c>
      <c r="H8" s="199">
        <f>SUMIF('Přehled smluv a faktur'!H11:H101,"=6019",'Přehled smluv a faktur'!L11:L101)</f>
        <v>0</v>
      </c>
    </row>
    <row r="9" spans="1:8" ht="12">
      <c r="A9" s="286">
        <v>5030</v>
      </c>
      <c r="B9" s="195" t="s">
        <v>221</v>
      </c>
      <c r="C9" s="199">
        <f>SUMIF('Přehled smluv a faktur'!G11:G101,"=5030",'Přehled smluv a faktur'!J11:J101)</f>
        <v>0</v>
      </c>
      <c r="D9" s="199">
        <f>SUMIF('Přehled smluv a faktur'!G11:G101,"=5030",'Přehled smluv a faktur'!L11:L101)</f>
        <v>0</v>
      </c>
      <c r="E9" s="200" t="s">
        <v>236</v>
      </c>
      <c r="F9" s="201" t="s">
        <v>115</v>
      </c>
      <c r="G9" s="203">
        <f>SUM(G3:G8)</f>
        <v>0</v>
      </c>
      <c r="H9" s="203">
        <f>SUM(H3:H8)</f>
        <v>0</v>
      </c>
    </row>
    <row r="10" spans="1:8" ht="12">
      <c r="A10" s="286">
        <v>5031</v>
      </c>
      <c r="B10" s="195" t="s">
        <v>116</v>
      </c>
      <c r="C10" s="199">
        <f>SUMIF('Přehled smluv a faktur'!G11:G101,"=5031",'Přehled smluv a faktur'!J11:J101)</f>
        <v>0</v>
      </c>
      <c r="D10" s="199">
        <f>SUMIF('Přehled smluv a faktur'!G11:G101,"=5031",'Přehled smluv a faktur'!L11:L101)</f>
        <v>0</v>
      </c>
      <c r="E10" s="286">
        <v>6090</v>
      </c>
      <c r="F10" s="195" t="s">
        <v>118</v>
      </c>
      <c r="G10" s="199">
        <f>SUMIF('Přehled smluv a faktur'!H11:H101,"=6090",'Přehled smluv a faktur'!J11:J101)</f>
        <v>0</v>
      </c>
      <c r="H10" s="199">
        <f>SUMIF('Přehled smluv a faktur'!H11:H101,"=6090",'Přehled smluv a faktur'!L11:L101)</f>
        <v>0</v>
      </c>
    </row>
    <row r="11" spans="1:8" ht="12">
      <c r="A11" s="286">
        <v>5032</v>
      </c>
      <c r="B11" s="195" t="s">
        <v>117</v>
      </c>
      <c r="C11" s="199">
        <f>SUMIF('Přehled smluv a faktur'!G11:G101,"=5032",'Přehled smluv a faktur'!J11:J101)</f>
        <v>0</v>
      </c>
      <c r="D11" s="199">
        <f>SUMIF('Přehled smluv a faktur'!G11:G101,"=5032",'Přehled smluv a faktur'!L11:L101)</f>
        <v>0</v>
      </c>
      <c r="E11" s="286">
        <v>6091</v>
      </c>
      <c r="F11" s="195" t="s">
        <v>120</v>
      </c>
      <c r="G11" s="199">
        <f>SUMIF('Přehled smluv a faktur'!H11:H101,"=6091",'Přehled smluv a faktur'!J11:J101)</f>
        <v>0</v>
      </c>
      <c r="H11" s="199">
        <f>SUMIF('Přehled smluv a faktur'!H11:H101,"=6091",'Přehled smluv a faktur'!L11:L101)</f>
        <v>0</v>
      </c>
    </row>
    <row r="12" spans="1:8" ht="12">
      <c r="A12" s="286">
        <v>5039</v>
      </c>
      <c r="B12" s="195" t="s">
        <v>119</v>
      </c>
      <c r="C12" s="199">
        <f>SUMIF('Přehled smluv a faktur'!G11:G101,"=5039",'Přehled smluv a faktur'!J11:J101)</f>
        <v>0</v>
      </c>
      <c r="D12" s="199">
        <f>SUMIF('Přehled smluv a faktur'!G11:G101,"=5039",'Přehled smluv a faktur'!L11:L101)</f>
        <v>0</v>
      </c>
      <c r="E12" s="286">
        <v>6092</v>
      </c>
      <c r="F12" s="195" t="s">
        <v>122</v>
      </c>
      <c r="G12" s="199">
        <f>SUMIF('Přehled smluv a faktur'!H11:H101,"=6092",'Přehled smluv a faktur'!J11:J101)</f>
        <v>0</v>
      </c>
      <c r="H12" s="199">
        <f>SUMIF('Přehled smluv a faktur'!H11:H101,"=6092",'Přehled smluv a faktur'!L11:L101)</f>
        <v>0</v>
      </c>
    </row>
    <row r="13" spans="1:8" ht="12">
      <c r="A13" s="287" t="s">
        <v>222</v>
      </c>
      <c r="B13" s="201" t="s">
        <v>121</v>
      </c>
      <c r="C13" s="202">
        <f>SUM(C9:C12)</f>
        <v>0</v>
      </c>
      <c r="D13" s="202">
        <f>SUM(D9:D12)</f>
        <v>0</v>
      </c>
      <c r="E13" s="286">
        <v>6093</v>
      </c>
      <c r="F13" s="195" t="s">
        <v>124</v>
      </c>
      <c r="G13" s="199">
        <f>SUMIF('Přehled smluv a faktur'!H11:H101,"=6093",'Přehled smluv a faktur'!J11:J101)</f>
        <v>0</v>
      </c>
      <c r="H13" s="199">
        <f>SUMIF('Přehled smluv a faktur'!H11:H101,"=6093",'Přehled smluv a faktur'!L11:L101)</f>
        <v>0</v>
      </c>
    </row>
    <row r="14" spans="1:8" ht="12">
      <c r="A14" s="286">
        <v>5050</v>
      </c>
      <c r="B14" s="195" t="s">
        <v>123</v>
      </c>
      <c r="C14" s="199">
        <f>SUMIF('Přehled smluv a faktur'!G11:G101,"=5050",'Přehled smluv a faktur'!J11:J101)</f>
        <v>0</v>
      </c>
      <c r="D14" s="199">
        <f>SUMIF('Přehled smluv a faktur'!G11:G101,"=5050",'Přehled smluv a faktur'!L11:L101)</f>
        <v>0</v>
      </c>
      <c r="E14" s="286">
        <v>6094</v>
      </c>
      <c r="F14" s="195" t="s">
        <v>126</v>
      </c>
      <c r="G14" s="199">
        <f>SUMIF('Přehled smluv a faktur'!H11:H101,"=6094",'Přehled smluv a faktur'!J11:J101)</f>
        <v>0</v>
      </c>
      <c r="H14" s="199">
        <f>SUMIF('Přehled smluv a faktur'!H11:H101,"=6094",'Přehled smluv a faktur'!L11:L101)</f>
        <v>0</v>
      </c>
    </row>
    <row r="15" spans="1:8" ht="12">
      <c r="A15" s="286">
        <v>5051</v>
      </c>
      <c r="B15" s="195" t="s">
        <v>125</v>
      </c>
      <c r="C15" s="199">
        <f>SUMIF('Přehled smluv a faktur'!G11:G101,"=5051",'Přehled smluv a faktur'!J11:J101)</f>
        <v>0</v>
      </c>
      <c r="D15" s="199">
        <f>SUMIF('Přehled smluv a faktur'!G11:G101,"=5051",'Přehled smluv a faktur'!L11:L101)</f>
        <v>0</v>
      </c>
      <c r="E15" s="286">
        <v>6095</v>
      </c>
      <c r="F15" s="195" t="s">
        <v>128</v>
      </c>
      <c r="G15" s="199">
        <f>SUMIF('Přehled smluv a faktur'!H11:H101,"=6095",'Přehled smluv a faktur'!J11:J101)</f>
        <v>0</v>
      </c>
      <c r="H15" s="199">
        <f>SUMIF('Přehled smluv a faktur'!H11:H101,"=6095",'Přehled smluv a faktur'!L11:L101)</f>
        <v>0</v>
      </c>
    </row>
    <row r="16" spans="1:8" ht="12">
      <c r="A16" s="286">
        <v>5052</v>
      </c>
      <c r="B16" s="195" t="s">
        <v>127</v>
      </c>
      <c r="C16" s="199">
        <f>SUMIF('Přehled smluv a faktur'!G11:G101,"=5052",'Přehled smluv a faktur'!J11:J101)</f>
        <v>0</v>
      </c>
      <c r="D16" s="199">
        <f>SUMIF('Přehled smluv a faktur'!G11:G101,"=5052",'Přehled smluv a faktur'!L11:L101)</f>
        <v>0</v>
      </c>
      <c r="E16" s="286">
        <v>6096</v>
      </c>
      <c r="F16" s="195" t="s">
        <v>130</v>
      </c>
      <c r="G16" s="199">
        <f>SUMIF('Přehled smluv a faktur'!H11:H101,"=6096",'Přehled smluv a faktur'!J11:J101)</f>
        <v>0</v>
      </c>
      <c r="H16" s="199">
        <f>SUMIF('Přehled smluv a faktur'!H11:H101,"=6096",'Přehled smluv a faktur'!L11:L101)</f>
        <v>0</v>
      </c>
    </row>
    <row r="17" spans="1:8" ht="12">
      <c r="A17" s="286">
        <v>5053</v>
      </c>
      <c r="B17" s="195" t="s">
        <v>129</v>
      </c>
      <c r="C17" s="199">
        <f>SUMIF('Přehled smluv a faktur'!G11:G101,"=5053",'Přehled smluv a faktur'!J11:J101)</f>
        <v>0</v>
      </c>
      <c r="D17" s="199">
        <f>SUMIF('Přehled smluv a faktur'!G11:G101,"=5053",'Přehled smluv a faktur'!L11:L101)</f>
        <v>0</v>
      </c>
      <c r="E17" s="286">
        <v>6097</v>
      </c>
      <c r="F17" s="195" t="s">
        <v>132</v>
      </c>
      <c r="G17" s="199">
        <f>SUMIF('Přehled smluv a faktur'!H11:H101,"=6097",'Přehled smluv a faktur'!J11:J101)</f>
        <v>0</v>
      </c>
      <c r="H17" s="199">
        <f>SUMIF('Přehled smluv a faktur'!H11:H101,"=6097",'Přehled smluv a faktur'!L11:L101)</f>
        <v>0</v>
      </c>
    </row>
    <row r="18" spans="1:8" ht="12">
      <c r="A18" s="286">
        <v>5054</v>
      </c>
      <c r="B18" s="195" t="s">
        <v>131</v>
      </c>
      <c r="C18" s="199">
        <f>SUMIF('Přehled smluv a faktur'!G11:G101,"=5054",'Přehled smluv a faktur'!J11:J101)</f>
        <v>0</v>
      </c>
      <c r="D18" s="199">
        <f>SUMIF('Přehled smluv a faktur'!G11:G101,"=5054",'Přehled smluv a faktur'!L11:L101)</f>
        <v>0</v>
      </c>
      <c r="E18" s="286">
        <v>6099</v>
      </c>
      <c r="F18" s="195" t="s">
        <v>134</v>
      </c>
      <c r="G18" s="199">
        <f>SUMIF('Přehled smluv a faktur'!H11:H101,"=6099",'Přehled smluv a faktur'!J11:J101)</f>
        <v>0</v>
      </c>
      <c r="H18" s="199">
        <f>SUMIF('Přehled smluv a faktur'!H11:H101,"=6099",'Přehled smluv a faktur'!L11:L101)</f>
        <v>0</v>
      </c>
    </row>
    <row r="19" spans="1:8" ht="12">
      <c r="A19" s="286">
        <v>5055</v>
      </c>
      <c r="B19" s="195" t="s">
        <v>133</v>
      </c>
      <c r="C19" s="199">
        <f>SUMIF('Přehled smluv a faktur'!G11:G101,"=5055",'Přehled smluv a faktur'!J11:J101)</f>
        <v>0</v>
      </c>
      <c r="D19" s="199">
        <f>SUMIF('Přehled smluv a faktur'!G11:G101,"=5055",'Přehled smluv a faktur'!L11:L101)</f>
        <v>0</v>
      </c>
      <c r="E19" s="200" t="s">
        <v>237</v>
      </c>
      <c r="F19" s="201" t="s">
        <v>136</v>
      </c>
      <c r="G19" s="203">
        <f>SUM(G10:G18)</f>
        <v>0</v>
      </c>
      <c r="H19" s="203">
        <f>SUM(H10:H18)</f>
        <v>0</v>
      </c>
    </row>
    <row r="20" spans="1:8" ht="12">
      <c r="A20" s="286">
        <v>5056</v>
      </c>
      <c r="B20" s="195" t="s">
        <v>135</v>
      </c>
      <c r="C20" s="199">
        <f>SUMIF('Přehled smluv a faktur'!G11:G101,"=5056",'Přehled smluv a faktur'!J11:J101)</f>
        <v>0</v>
      </c>
      <c r="D20" s="199">
        <f>SUMIF('Přehled smluv a faktur'!G11:G101,"=5056",'Přehled smluv a faktur'!L11:L101)</f>
        <v>0</v>
      </c>
      <c r="E20" s="286">
        <v>6110</v>
      </c>
      <c r="F20" s="195" t="s">
        <v>138</v>
      </c>
      <c r="G20" s="199">
        <f>SUMIF('Přehled smluv a faktur'!H11:H101,"=6110",'Přehled smluv a faktur'!J11:J101)</f>
        <v>0</v>
      </c>
      <c r="H20" s="199">
        <f>SUMIF('Přehled smluv a faktur'!H11:H101,"=6110",'Přehled smluv a faktur'!L11:L101)</f>
        <v>0</v>
      </c>
    </row>
    <row r="21" spans="1:8" ht="12">
      <c r="A21" s="286">
        <v>5057</v>
      </c>
      <c r="B21" s="195" t="s">
        <v>137</v>
      </c>
      <c r="C21" s="199">
        <f>SUMIF('Přehled smluv a faktur'!G11:G101,"=5057",'Přehled smluv a faktur'!J11:J101)</f>
        <v>0</v>
      </c>
      <c r="D21" s="199">
        <f>SUMIF('Přehled smluv a faktur'!G11:G101,"=5057",'Přehled smluv a faktur'!L11:L101)</f>
        <v>0</v>
      </c>
      <c r="E21" s="286">
        <v>6111</v>
      </c>
      <c r="F21" s="195" t="s">
        <v>140</v>
      </c>
      <c r="G21" s="199">
        <f>SUMIF('Přehled smluv a faktur'!H11:H101,"=6111",'Přehled smluv a faktur'!J11:J101)</f>
        <v>0</v>
      </c>
      <c r="H21" s="199">
        <f>SUMIF('Přehled smluv a faktur'!H11:H101,"=6111",'Přehled smluv a faktur'!L11:L101)</f>
        <v>0</v>
      </c>
    </row>
    <row r="22" spans="1:8" ht="12">
      <c r="A22" s="286">
        <v>5058</v>
      </c>
      <c r="B22" s="195" t="s">
        <v>139</v>
      </c>
      <c r="C22" s="199">
        <f>SUMIF('Přehled smluv a faktur'!G11:G101,"=5058",'Přehled smluv a faktur'!J11:J101)</f>
        <v>0</v>
      </c>
      <c r="D22" s="199">
        <f>SUMIF('Přehled smluv a faktur'!G11:G101,"=5058",'Přehled smluv a faktur'!L11:L101)</f>
        <v>0</v>
      </c>
      <c r="E22" s="286">
        <v>6112</v>
      </c>
      <c r="F22" s="195" t="s">
        <v>142</v>
      </c>
      <c r="G22" s="199">
        <f>SUMIF('Přehled smluv a faktur'!H11:H101,"=6112",'Přehled smluv a faktur'!J11:J101)</f>
        <v>0</v>
      </c>
      <c r="H22" s="199">
        <f>SUMIF('Přehled smluv a faktur'!H11:H101,"=6112",'Přehled smluv a faktur'!L11:L101)</f>
        <v>0</v>
      </c>
    </row>
    <row r="23" spans="1:8" ht="12">
      <c r="A23" s="200" t="s">
        <v>223</v>
      </c>
      <c r="B23" s="201" t="s">
        <v>141</v>
      </c>
      <c r="C23" s="202">
        <f>SUM(C14:C22)</f>
        <v>0</v>
      </c>
      <c r="D23" s="202">
        <f>SUM(D14:D22)</f>
        <v>0</v>
      </c>
      <c r="E23" s="286">
        <v>6113</v>
      </c>
      <c r="F23" s="195" t="s">
        <v>144</v>
      </c>
      <c r="G23" s="199">
        <f>SUMIF('Přehled smluv a faktur'!H11:H101,"=6113",'Přehled smluv a faktur'!J11:J101)</f>
        <v>0</v>
      </c>
      <c r="H23" s="199">
        <f>SUMIF('Přehled smluv a faktur'!H11:H101,"=6113",'Přehled smluv a faktur'!L11:L101)</f>
        <v>0</v>
      </c>
    </row>
    <row r="24" spans="1:8" ht="12">
      <c r="A24" s="286">
        <v>5070</v>
      </c>
      <c r="B24" s="195" t="s">
        <v>143</v>
      </c>
      <c r="C24" s="199">
        <f>SUMIF('Přehled smluv a faktur'!G11:G101,"=5070",'Přehled smluv a faktur'!J11:J101)</f>
        <v>0</v>
      </c>
      <c r="D24" s="199">
        <f>SUMIF('Přehled smluv a faktur'!G11:G101,"=5070",'Přehled smluv a faktur'!L11:L101)</f>
        <v>0</v>
      </c>
      <c r="E24" s="286">
        <v>6114</v>
      </c>
      <c r="F24" s="195" t="s">
        <v>146</v>
      </c>
      <c r="G24" s="199">
        <f>SUMIF('Přehled smluv a faktur'!H11:H101,"=6114",'Přehled smluv a faktur'!J11:J101)</f>
        <v>0</v>
      </c>
      <c r="H24" s="199">
        <f>SUMIF('Přehled smluv a faktur'!H11:H101,"=6114",'Přehled smluv a faktur'!L11:L101)</f>
        <v>0</v>
      </c>
    </row>
    <row r="25" spans="1:8" ht="12">
      <c r="A25" s="286">
        <v>5071</v>
      </c>
      <c r="B25" s="195" t="s">
        <v>145</v>
      </c>
      <c r="C25" s="199">
        <f>SUMIF('Přehled smluv a faktur'!G11:G101,"=5071",'Přehled smluv a faktur'!J11:J101)</f>
        <v>0</v>
      </c>
      <c r="D25" s="199">
        <f>SUMIF('Přehled smluv a faktur'!G11:G101,"=5071",'Přehled smluv a faktur'!L11:L101)</f>
        <v>0</v>
      </c>
      <c r="E25" s="286">
        <v>6115</v>
      </c>
      <c r="F25" s="195" t="s">
        <v>238</v>
      </c>
      <c r="G25" s="199">
        <f>SUMIF('Přehled smluv a faktur'!H11:H101,"=6115",'Přehled smluv a faktur'!J11:J101)</f>
        <v>0</v>
      </c>
      <c r="H25" s="199">
        <f>SUMIF('Přehled smluv a faktur'!H11:H101,"=6115",'Přehled smluv a faktur'!L11:L101)</f>
        <v>0</v>
      </c>
    </row>
    <row r="26" spans="1:8" ht="12">
      <c r="A26" s="286">
        <v>5072</v>
      </c>
      <c r="B26" s="195" t="s">
        <v>147</v>
      </c>
      <c r="C26" s="199">
        <f>SUMIF('Přehled smluv a faktur'!G11:G101,"=5072",'Přehled smluv a faktur'!J11:J101)</f>
        <v>0</v>
      </c>
      <c r="D26" s="199">
        <f>SUMIF('Přehled smluv a faktur'!G11:G101,"=5072",'Přehled smluv a faktur'!L11:L101)</f>
        <v>0</v>
      </c>
      <c r="E26" s="286">
        <v>6116</v>
      </c>
      <c r="F26" s="195" t="s">
        <v>149</v>
      </c>
      <c r="G26" s="199">
        <f>SUMIF('Přehled smluv a faktur'!H11:H101,"=6116",'Přehled smluv a faktur'!J11:J101)</f>
        <v>0</v>
      </c>
      <c r="H26" s="199">
        <f>SUMIF('Přehled smluv a faktur'!H11:H101,"=6116",'Přehled smluv a faktur'!L11:L101)</f>
        <v>0</v>
      </c>
    </row>
    <row r="27" spans="1:8" ht="12">
      <c r="A27" s="286">
        <v>5073</v>
      </c>
      <c r="B27" s="195" t="s">
        <v>148</v>
      </c>
      <c r="C27" s="199">
        <f>SUMIF('Přehled smluv a faktur'!G11:G101,"=5073",'Přehled smluv a faktur'!J11:J101)</f>
        <v>0</v>
      </c>
      <c r="D27" s="199">
        <f>SUMIF('Přehled smluv a faktur'!G11:G101,"=5073",'Přehled smluv a faktur'!L11:L101)</f>
        <v>0</v>
      </c>
      <c r="E27" s="286">
        <v>6117</v>
      </c>
      <c r="F27" s="195" t="s">
        <v>151</v>
      </c>
      <c r="G27" s="199">
        <f>SUMIF('Přehled smluv a faktur'!H11:H101,"=6117",'Přehled smluv a faktur'!J11:J101)</f>
        <v>0</v>
      </c>
      <c r="H27" s="199">
        <f>SUMIF('Přehled smluv a faktur'!H11:H101,"=6117",'Přehled smluv a faktur'!L11:L101)</f>
        <v>0</v>
      </c>
    </row>
    <row r="28" spans="1:8" ht="12">
      <c r="A28" s="286">
        <v>5074</v>
      </c>
      <c r="B28" s="195" t="s">
        <v>150</v>
      </c>
      <c r="C28" s="199">
        <f>SUMIF('Přehled smluv a faktur'!G11:G101,"=5074",'Přehled smluv a faktur'!J11:J101)</f>
        <v>0</v>
      </c>
      <c r="D28" s="199">
        <f>SUMIF('Přehled smluv a faktur'!G11:G101,"=5074",'Přehled smluv a faktur'!L11:L101)</f>
        <v>0</v>
      </c>
      <c r="E28" s="286">
        <v>6119</v>
      </c>
      <c r="F28" s="195" t="s">
        <v>153</v>
      </c>
      <c r="G28" s="199">
        <f>SUMIF('Přehled smluv a faktur'!H11:H101,"=6119",'Přehled smluv a faktur'!J11:J101)</f>
        <v>0</v>
      </c>
      <c r="H28" s="199">
        <f>SUMIF('Přehled smluv a faktur'!H11:H101,"=6119",'Přehled smluv a faktur'!L11:L101)</f>
        <v>0</v>
      </c>
    </row>
    <row r="29" spans="1:8" ht="12">
      <c r="A29" s="286">
        <v>5075</v>
      </c>
      <c r="B29" s="195" t="s">
        <v>152</v>
      </c>
      <c r="C29" s="199">
        <f>SUMIF('Přehled smluv a faktur'!G11:G101,"=5075",'Přehled smluv a faktur'!J11:J101)</f>
        <v>0</v>
      </c>
      <c r="D29" s="199">
        <f>SUMIF('Přehled smluv a faktur'!G11:G101,"=5075",'Přehled smluv a faktur'!L11:L101)</f>
        <v>0</v>
      </c>
      <c r="E29" s="200" t="s">
        <v>239</v>
      </c>
      <c r="F29" s="201" t="s">
        <v>155</v>
      </c>
      <c r="G29" s="203">
        <f>SUM(G20:G28)</f>
        <v>0</v>
      </c>
      <c r="H29" s="203">
        <f>SUM(H20:H28)</f>
        <v>0</v>
      </c>
    </row>
    <row r="30" spans="1:8" ht="12">
      <c r="A30" s="286">
        <v>5076</v>
      </c>
      <c r="B30" s="195" t="s">
        <v>154</v>
      </c>
      <c r="C30" s="199">
        <f>SUMIF('Přehled smluv a faktur'!G11:G101,"=5076",'Přehled smluv a faktur'!J11:J101)</f>
        <v>0</v>
      </c>
      <c r="D30" s="199">
        <f>SUMIF('Přehled smluv a faktur'!G11:G101,"=5076",'Přehled smluv a faktur'!L11:L101)</f>
        <v>0</v>
      </c>
      <c r="E30" s="286">
        <v>6130</v>
      </c>
      <c r="F30" s="195" t="s">
        <v>157</v>
      </c>
      <c r="G30" s="199">
        <f>SUMIF('Přehled smluv a faktur'!H11:H101,"=6130",'Přehled smluv a faktur'!J11:J101)</f>
        <v>0</v>
      </c>
      <c r="H30" s="199">
        <f>SUMIF('Přehled smluv a faktur'!G11:G101,"=6130",'Přehled smluv a faktur'!O11:IO101)</f>
        <v>0</v>
      </c>
    </row>
    <row r="31" spans="1:8" ht="12">
      <c r="A31" s="286">
        <v>5077</v>
      </c>
      <c r="B31" s="195" t="s">
        <v>156</v>
      </c>
      <c r="C31" s="199">
        <f>SUMIF('Přehled smluv a faktur'!G11:G101,"=5077",'Přehled smluv a faktur'!J11:J101)</f>
        <v>0</v>
      </c>
      <c r="D31" s="199">
        <f>SUMIF('Přehled smluv a faktur'!G11:G101,"=5077",'Přehled smluv a faktur'!L11:L101)</f>
        <v>0</v>
      </c>
      <c r="E31" s="286">
        <v>6131</v>
      </c>
      <c r="F31" s="195" t="s">
        <v>159</v>
      </c>
      <c r="G31" s="199">
        <f>SUMIF('Přehled smluv a faktur'!H11:H101,"=6131",'Přehled smluv a faktur'!J11:J101)</f>
        <v>0</v>
      </c>
      <c r="H31" s="199">
        <f>SUMIF('Přehled smluv a faktur'!H11:H101,"=6131",'Přehled smluv a faktur'!L11:L101)</f>
        <v>0</v>
      </c>
    </row>
    <row r="32" spans="1:8" ht="12">
      <c r="A32" s="286">
        <v>5078</v>
      </c>
      <c r="B32" s="195" t="s">
        <v>158</v>
      </c>
      <c r="C32" s="199">
        <f>SUMIF('Přehled smluv a faktur'!G11:G101,"=5078",'Přehled smluv a faktur'!J11:J101)</f>
        <v>0</v>
      </c>
      <c r="D32" s="199">
        <f>SUMIF('Přehled smluv a faktur'!G11:G101,"=5078",'Přehled smluv a faktur'!L11:L101)</f>
        <v>0</v>
      </c>
      <c r="E32" s="286">
        <v>6132</v>
      </c>
      <c r="F32" s="195" t="s">
        <v>161</v>
      </c>
      <c r="G32" s="199">
        <f>SUMIF('Přehled smluv a faktur'!H11:H101,"=6132",'Přehled smluv a faktur'!J11:J101)</f>
        <v>0</v>
      </c>
      <c r="H32" s="199">
        <f>SUMIF('Přehled smluv a faktur'!H11:H101,"=6132",'Přehled smluv a faktur'!L11:L101)</f>
        <v>0</v>
      </c>
    </row>
    <row r="33" spans="1:8" ht="12">
      <c r="A33" s="200" t="s">
        <v>224</v>
      </c>
      <c r="B33" s="201" t="s">
        <v>160</v>
      </c>
      <c r="C33" s="202">
        <f>SUM(C24:C32)</f>
        <v>0</v>
      </c>
      <c r="D33" s="202">
        <f>SUM(D24:D32)</f>
        <v>0</v>
      </c>
      <c r="E33" s="286">
        <v>6133</v>
      </c>
      <c r="F33" s="195" t="s">
        <v>162</v>
      </c>
      <c r="G33" s="199">
        <f>SUMIF('Přehled smluv a faktur'!H11:H101,"=6133",'Přehled smluv a faktur'!J11:J101)</f>
        <v>0</v>
      </c>
      <c r="H33" s="199">
        <f>SUMIF('Přehled smluv a faktur'!H11:H101,"=6133",'Přehled smluv a faktur'!L11:L101)</f>
        <v>0</v>
      </c>
    </row>
    <row r="34" spans="1:8" ht="12">
      <c r="A34" s="288">
        <v>5090</v>
      </c>
      <c r="B34" s="289" t="s">
        <v>225</v>
      </c>
      <c r="C34" s="290">
        <f>SUMIF('Přehled smluv a faktur'!G11:G101,"=5090",'Přehled smluv a faktur'!J11:J101)</f>
        <v>0</v>
      </c>
      <c r="D34" s="199">
        <f>SUMIF('Přehled smluv a faktur'!G11:G101,"=5090",'Přehled smluv a faktur'!L11:L101)</f>
        <v>0</v>
      </c>
      <c r="E34" s="286">
        <v>6139</v>
      </c>
      <c r="F34" s="195" t="s">
        <v>163</v>
      </c>
      <c r="G34" s="199">
        <f>SUMIF('Přehled smluv a faktur'!H11:H101,"=6139",'Přehled smluv a faktur'!J11:J101)</f>
        <v>0</v>
      </c>
      <c r="H34" s="199">
        <f>SUMIF('Přehled smluv a faktur'!H11:H101,"=6139",'Přehled smluv a faktur'!L11:L101)</f>
        <v>0</v>
      </c>
    </row>
    <row r="35" spans="1:8" ht="12">
      <c r="A35" s="286">
        <v>5091</v>
      </c>
      <c r="B35" s="195" t="s">
        <v>120</v>
      </c>
      <c r="C35" s="199">
        <f>SUMIF('Přehled smluv a faktur'!G11:G101,"=5091",'Přehled smluv a faktur'!J11:J101)</f>
        <v>0</v>
      </c>
      <c r="D35" s="199">
        <f>SUMIF('Přehled smluv a faktur'!G11:G101,"=5091",'Přehled smluv a faktur'!L11:L101)</f>
        <v>0</v>
      </c>
      <c r="E35" s="204" t="s">
        <v>240</v>
      </c>
      <c r="F35" s="201" t="s">
        <v>164</v>
      </c>
      <c r="G35" s="203">
        <f>SUM(G30:G34)</f>
        <v>0</v>
      </c>
      <c r="H35" s="203">
        <f>SUM(H30:H34)</f>
        <v>0</v>
      </c>
    </row>
    <row r="36" spans="1:8" ht="12">
      <c r="A36" s="286">
        <v>5093</v>
      </c>
      <c r="B36" s="195" t="s">
        <v>124</v>
      </c>
      <c r="C36" s="199">
        <f>SUMIF('Přehled smluv a faktur'!G11:G101,"=5093",'Přehled smluv a faktur'!J11:J101)</f>
        <v>0</v>
      </c>
      <c r="D36" s="199">
        <f>SUMIF('Přehled smluv a faktur'!G11:G101,"=5093",'Přehled smluv a faktur'!L11:L101)</f>
        <v>0</v>
      </c>
      <c r="E36" s="286">
        <v>6150</v>
      </c>
      <c r="F36" s="195" t="s">
        <v>165</v>
      </c>
      <c r="G36" s="199">
        <f>SUMIF('Přehled smluv a faktur'!H11:H101,"=6150",'Přehled smluv a faktur'!J11:J101)</f>
        <v>0</v>
      </c>
      <c r="H36" s="199">
        <f>SUMIF('Přehled smluv a faktur'!H11:H101,"=6150",'Přehled smluv a faktur'!L11:L101)</f>
        <v>0</v>
      </c>
    </row>
    <row r="37" spans="1:8" ht="12">
      <c r="A37" s="286">
        <v>5095</v>
      </c>
      <c r="B37" s="195" t="s">
        <v>128</v>
      </c>
      <c r="C37" s="199">
        <f>SUMIF('Přehled smluv a faktur'!G11:G101,"=5095",'Přehled smluv a faktur'!J11:J101)</f>
        <v>0</v>
      </c>
      <c r="D37" s="199">
        <f>SUMIF('Přehled smluv a faktur'!G11:G101,"=5095",'Přehled smluv a faktur'!L11:L101)</f>
        <v>0</v>
      </c>
      <c r="E37" s="286">
        <v>6151</v>
      </c>
      <c r="F37" s="195" t="s">
        <v>167</v>
      </c>
      <c r="G37" s="199">
        <f>SUMIF('Přehled smluv a faktur'!H11:H101,"=6151",'Přehled smluv a faktur'!J11:J101)</f>
        <v>0</v>
      </c>
      <c r="H37" s="199">
        <f>SUMIF('Přehled smluv a faktur'!H11:H101,"=6151",'Přehled smluv a faktur'!L11:L101)</f>
        <v>0</v>
      </c>
    </row>
    <row r="38" spans="1:8" ht="12">
      <c r="A38" s="286">
        <v>5099</v>
      </c>
      <c r="B38" s="195" t="s">
        <v>134</v>
      </c>
      <c r="C38" s="199">
        <f>SUMIF('Přehled smluv a faktur'!G11:G101,"=5099",'Přehled smluv a faktur'!J11:J101)</f>
        <v>0</v>
      </c>
      <c r="D38" s="199">
        <f>SUMIF('Přehled smluv a faktur'!G11:G101,"=5099",'Přehled smluv a faktur'!L11:L101)</f>
        <v>0</v>
      </c>
      <c r="E38" s="286">
        <v>6152</v>
      </c>
      <c r="F38" s="195" t="s">
        <v>168</v>
      </c>
      <c r="G38" s="199">
        <f>SUMIF('Přehled smluv a faktur'!H11:H101,"=6152",'Přehled smluv a faktur'!J11:J101)</f>
        <v>0</v>
      </c>
      <c r="H38" s="199">
        <f>SUMIF('Přehled smluv a faktur'!H11:H101,"=6152",'Přehled smluv a faktur'!L11:L101)</f>
        <v>0</v>
      </c>
    </row>
    <row r="39" spans="1:8" ht="12">
      <c r="A39" s="200" t="s">
        <v>226</v>
      </c>
      <c r="B39" s="201" t="s">
        <v>166</v>
      </c>
      <c r="C39" s="202">
        <f>SUM(C34:C38)</f>
        <v>0</v>
      </c>
      <c r="D39" s="202">
        <f>SUM(D34:D38)</f>
        <v>0</v>
      </c>
      <c r="E39" s="286">
        <v>6153</v>
      </c>
      <c r="F39" s="195" t="s">
        <v>132</v>
      </c>
      <c r="G39" s="199">
        <f>SUMIF('Přehled smluv a faktur'!H11:H101,"=6153",'Přehled smluv a faktur'!J11:J101)</f>
        <v>0</v>
      </c>
      <c r="H39" s="199">
        <f>SUMIF('Přehled smluv a faktur'!H11:H101,"=6153",'Přehled smluv a faktur'!L11:L101)</f>
        <v>0</v>
      </c>
    </row>
    <row r="40" spans="1:8" ht="12">
      <c r="A40" s="286">
        <v>5110</v>
      </c>
      <c r="B40" s="195" t="s">
        <v>138</v>
      </c>
      <c r="C40" s="199">
        <f>SUMIF('Přehled smluv a faktur'!G11:G101,"=5110",'Přehled smluv a faktur'!J11:J101)</f>
        <v>0</v>
      </c>
      <c r="D40" s="199">
        <f>SUMIF('Přehled smluv a faktur'!G11:G101,"=5110",'Přehled smluv a faktur'!L11:L101)</f>
        <v>0</v>
      </c>
      <c r="E40" s="286">
        <v>6154</v>
      </c>
      <c r="F40" s="195" t="s">
        <v>169</v>
      </c>
      <c r="G40" s="199">
        <f>SUMIF('Přehled smluv a faktur'!H11:H101,"=6154",'Přehled smluv a faktur'!J11:J101)</f>
        <v>0</v>
      </c>
      <c r="H40" s="199">
        <f>SUMIF('Přehled smluv a faktur'!H11:H101,"=6154",'Přehled smluv a faktur'!L11:L101)</f>
        <v>0</v>
      </c>
    </row>
    <row r="41" spans="1:8" ht="12">
      <c r="A41" s="286">
        <v>5111</v>
      </c>
      <c r="B41" s="195" t="s">
        <v>140</v>
      </c>
      <c r="C41" s="199">
        <f>SUMIF('Přehled smluv a faktur'!G11:G101,"=5111",'Přehled smluv a faktur'!J11:J101)</f>
        <v>0</v>
      </c>
      <c r="D41" s="199">
        <f>SUMIF('Přehled smluv a faktur'!G11:G101,"=5111",'Přehled smluv a faktur'!L11:L101)</f>
        <v>0</v>
      </c>
      <c r="E41" s="286">
        <v>6155</v>
      </c>
      <c r="F41" s="195" t="s">
        <v>170</v>
      </c>
      <c r="G41" s="199">
        <f>SUMIF('Přehled smluv a faktur'!H11:H101,"=6155",'Přehled smluv a faktur'!J11:J101)</f>
        <v>0</v>
      </c>
      <c r="H41" s="199">
        <f>SUMIF('Přehled smluv a faktur'!H11:H101,"=6155",'Přehled smluv a faktur'!L11:L101)</f>
        <v>0</v>
      </c>
    </row>
    <row r="42" spans="1:8" ht="12">
      <c r="A42" s="286">
        <v>5112</v>
      </c>
      <c r="B42" s="195" t="s">
        <v>142</v>
      </c>
      <c r="C42" s="199">
        <f>SUMIF('Přehled smluv a faktur'!G11:G101,"=5112",'Přehled smluv a faktur'!J11:J101)</f>
        <v>0</v>
      </c>
      <c r="D42" s="199">
        <f>SUMIF('Přehled smluv a faktur'!G11:G101,"=5112",'Přehled smluv a faktur'!L11:L101)</f>
        <v>0</v>
      </c>
      <c r="E42" s="286">
        <v>6156</v>
      </c>
      <c r="F42" s="195" t="s">
        <v>171</v>
      </c>
      <c r="G42" s="199">
        <f>SUMIF('Přehled smluv a faktur'!H11:H101,"=6156",'Přehled smluv a faktur'!J11:J101)</f>
        <v>0</v>
      </c>
      <c r="H42" s="199">
        <f>SUMIF('Přehled smluv a faktur'!H11:H101,"=6156",'Přehled smluv a faktur'!L11:L101)</f>
        <v>0</v>
      </c>
    </row>
    <row r="43" spans="1:8" ht="12">
      <c r="A43" s="286">
        <v>5113</v>
      </c>
      <c r="B43" s="195" t="s">
        <v>144</v>
      </c>
      <c r="C43" s="199">
        <f>SUMIF('Přehled smluv a faktur'!G11:G101,"=5113",'Přehled smluv a faktur'!J11:J101)</f>
        <v>0</v>
      </c>
      <c r="D43" s="199">
        <f>SUMIF('Přehled smluv a faktur'!G11:G101,"=5113",'Přehled smluv a faktur'!L11:L101)</f>
        <v>0</v>
      </c>
      <c r="E43" s="286">
        <v>6157</v>
      </c>
      <c r="F43" s="195" t="s">
        <v>172</v>
      </c>
      <c r="G43" s="199">
        <f>SUMIF('Přehled smluv a faktur'!H11:H101,"=6157",'Přehled smluv a faktur'!J11:J101)</f>
        <v>0</v>
      </c>
      <c r="H43" s="199">
        <f>SUMIF('Přehled smluv a faktur'!H11:H101,"=6157",'Přehled smluv a faktur'!L11:L101)</f>
        <v>0</v>
      </c>
    </row>
    <row r="44" spans="1:8" ht="12">
      <c r="A44" s="286">
        <v>5114</v>
      </c>
      <c r="B44" s="195" t="s">
        <v>146</v>
      </c>
      <c r="C44" s="199">
        <f>SUMIF('Přehled smluv a faktur'!G11:G101,"=5114",'Přehled smluv a faktur'!J11:J101)</f>
        <v>0</v>
      </c>
      <c r="D44" s="199">
        <f>SUMIF('Přehled smluv a faktur'!G11:G101,"=5114",'Přehled smluv a faktur'!L11:L101)</f>
        <v>0</v>
      </c>
      <c r="E44" s="286">
        <v>6159</v>
      </c>
      <c r="F44" s="195" t="s">
        <v>173</v>
      </c>
      <c r="G44" s="199">
        <f>SUMIF('Přehled smluv a faktur'!H11:H101,"=6159",'Přehled smluv a faktur'!J11:J101)</f>
        <v>0</v>
      </c>
      <c r="H44" s="199">
        <f>SUMIF('Přehled smluv a faktur'!H11:H101,"=6159",'Přehled smluv a faktur'!L11:L101)</f>
        <v>0</v>
      </c>
    </row>
    <row r="45" spans="1:8" ht="12">
      <c r="A45" s="286">
        <v>5115</v>
      </c>
      <c r="B45" s="195" t="s">
        <v>227</v>
      </c>
      <c r="C45" s="199">
        <f>SUMIF('Přehled smluv a faktur'!G11:G101,"=5115",'Přehled smluv a faktur'!J11:J101)</f>
        <v>0</v>
      </c>
      <c r="D45" s="199">
        <f>SUMIF('Přehled smluv a faktur'!G11:G101,"=5115",'Přehled smluv a faktur'!L11:L101)</f>
        <v>0</v>
      </c>
      <c r="E45" s="201" t="s">
        <v>241</v>
      </c>
      <c r="F45" s="201" t="s">
        <v>232</v>
      </c>
      <c r="G45" s="203">
        <f>SUM(G36:G44)</f>
        <v>0</v>
      </c>
      <c r="H45" s="203">
        <f>SUM(H36:H44)</f>
        <v>0</v>
      </c>
    </row>
    <row r="46" spans="1:8" ht="12">
      <c r="A46" s="286">
        <v>5116</v>
      </c>
      <c r="B46" s="195" t="s">
        <v>149</v>
      </c>
      <c r="C46" s="199">
        <f>SUMIF('Přehled smluv a faktur'!G11:G101,"=5116",'Přehled smluv a faktur'!J11:J101)</f>
        <v>0</v>
      </c>
      <c r="D46" s="199">
        <f>SUMIF('Přehled smluv a faktur'!G11:G101,"=5116",'Přehled smluv a faktur'!L11:L101)</f>
        <v>0</v>
      </c>
      <c r="E46" s="286">
        <v>6170</v>
      </c>
      <c r="F46" s="195" t="s">
        <v>174</v>
      </c>
      <c r="G46" s="199">
        <f>SUMIF('Přehled smluv a faktur'!H11:H101,"=6170",'Přehled smluv a faktur'!J11:J101)</f>
        <v>0</v>
      </c>
      <c r="H46" s="199">
        <f>SUMIF('Přehled smluv a faktur'!H11:H101,"=6170",'Přehled smluv a faktur'!L11:L101)</f>
        <v>0</v>
      </c>
    </row>
    <row r="47" spans="1:8" ht="12">
      <c r="A47" s="286">
        <v>5117</v>
      </c>
      <c r="B47" s="195" t="s">
        <v>151</v>
      </c>
      <c r="C47" s="199">
        <f>SUMIF('Přehled smluv a faktur'!G11:G101,"=5117",'Přehled smluv a faktur'!J11:J101)</f>
        <v>0</v>
      </c>
      <c r="D47" s="199">
        <f>SUMIF('Přehled smluv a faktur'!G11:G101,"=5117",'Přehled smluv a faktur'!L11:L101)</f>
        <v>0</v>
      </c>
      <c r="E47" s="286">
        <v>6171</v>
      </c>
      <c r="F47" s="195" t="s">
        <v>175</v>
      </c>
      <c r="G47" s="199">
        <f>SUMIF('Přehled smluv a faktur'!H11:H101,"=6171",'Přehled smluv a faktur'!J11:J101)</f>
        <v>0</v>
      </c>
      <c r="H47" s="199">
        <f>SUMIF('Přehled smluv a faktur'!H11:H101,"=6171",'Přehled smluv a faktur'!L11:L101)</f>
        <v>0</v>
      </c>
    </row>
    <row r="48" spans="1:8" ht="12">
      <c r="A48" s="286">
        <v>5119</v>
      </c>
      <c r="B48" s="195" t="s">
        <v>153</v>
      </c>
      <c r="C48" s="199">
        <f>SUMIF('Přehled smluv a faktur'!G11:G101,"=5119",'Přehled smluv a faktur'!J11:J101)</f>
        <v>0</v>
      </c>
      <c r="D48" s="199">
        <f>SUMIF('Přehled smluv a faktur'!G11:G101,"=5119",'Přehled smluv a faktur'!L11:L101)</f>
        <v>0</v>
      </c>
      <c r="E48" s="286">
        <v>6172</v>
      </c>
      <c r="F48" s="195" t="s">
        <v>176</v>
      </c>
      <c r="G48" s="199">
        <f>SUMIF('Přehled smluv a faktur'!H11:H101,"=6172",'Přehled smluv a faktur'!J11:J101)</f>
        <v>0</v>
      </c>
      <c r="H48" s="199">
        <f>SUMIF('Přehled smluv a faktur'!H11:H101,"=6172",'Přehled smluv a faktur'!L11:L101)</f>
        <v>0</v>
      </c>
    </row>
    <row r="49" spans="1:8" ht="12">
      <c r="A49" s="200" t="s">
        <v>228</v>
      </c>
      <c r="B49" s="201" t="s">
        <v>155</v>
      </c>
      <c r="C49" s="202">
        <f>SUM(C40:C48)</f>
        <v>0</v>
      </c>
      <c r="D49" s="202">
        <f>SUM(D40:D48)</f>
        <v>0</v>
      </c>
      <c r="E49" s="286">
        <v>6179</v>
      </c>
      <c r="F49" s="195" t="s">
        <v>177</v>
      </c>
      <c r="G49" s="199">
        <f>SUMIF('Přehled smluv a faktur'!H11:H101,"=6179",'Přehled smluv a faktur'!J11:J101)</f>
        <v>0</v>
      </c>
      <c r="H49" s="199">
        <f>SUMIF('Přehled smluv a faktur'!H11:H101,"=6179",'Přehled smluv a faktur'!L11:L101)</f>
        <v>0</v>
      </c>
    </row>
    <row r="50" spans="1:8" ht="12">
      <c r="A50" s="286">
        <v>5130</v>
      </c>
      <c r="B50" s="195" t="s">
        <v>157</v>
      </c>
      <c r="C50" s="199">
        <f>SUMIF('Přehled smluv a faktur'!G11:G101,"=5130",'Přehled smluv a faktur'!J11:J101)</f>
        <v>0</v>
      </c>
      <c r="D50" s="199">
        <f>SUMIF('Přehled smluv a faktur'!G11:G101,"=5130",'Přehled smluv a faktur'!L11:L101)</f>
        <v>0</v>
      </c>
      <c r="E50" s="201" t="s">
        <v>242</v>
      </c>
      <c r="F50" s="201" t="s">
        <v>178</v>
      </c>
      <c r="G50" s="203">
        <f>SUM(G46:G49)</f>
        <v>0</v>
      </c>
      <c r="H50" s="203">
        <f>SUM(H46:H49)</f>
        <v>0</v>
      </c>
    </row>
    <row r="51" spans="1:8" ht="12">
      <c r="A51" s="286">
        <v>5131</v>
      </c>
      <c r="B51" s="195" t="s">
        <v>159</v>
      </c>
      <c r="C51" s="199">
        <f>SUMIF('Přehled smluv a faktur'!G11:G101,"=5131",'Přehled smluv a faktur'!J11:J101)</f>
        <v>0</v>
      </c>
      <c r="D51" s="199">
        <f>SUMIF('Přehled smluv a faktur'!G11:G101,"=5131",'Přehled smluv a faktur'!L11:L101)</f>
        <v>0</v>
      </c>
      <c r="E51" s="201" t="s">
        <v>243</v>
      </c>
      <c r="F51" s="196" t="s">
        <v>180</v>
      </c>
      <c r="G51" s="203">
        <f>G50+G45+G35+G29+G19+G9</f>
        <v>0</v>
      </c>
      <c r="H51" s="203">
        <f>H50+H45+H35+H29+H19+H9</f>
        <v>0</v>
      </c>
    </row>
    <row r="52" spans="1:4" ht="12">
      <c r="A52" s="286">
        <v>5132</v>
      </c>
      <c r="B52" s="195" t="s">
        <v>161</v>
      </c>
      <c r="C52" s="199">
        <f>SUMIF('Přehled smluv a faktur'!G11:G101,"=5132",'Přehled smluv a faktur'!J11:J101)</f>
        <v>0</v>
      </c>
      <c r="D52" s="199">
        <f>SUMIF('Přehled smluv a faktur'!G11:G101,"=5132",'Přehled smluv a faktur'!L11:L101)</f>
        <v>0</v>
      </c>
    </row>
    <row r="53" spans="1:8" ht="12">
      <c r="A53" s="286">
        <v>5133</v>
      </c>
      <c r="B53" s="195" t="s">
        <v>229</v>
      </c>
      <c r="C53" s="199">
        <f>SUMIF('Přehled smluv a faktur'!G11:G101,"=5133",'Přehled smluv a faktur'!J11:J101)</f>
        <v>0</v>
      </c>
      <c r="D53" s="199">
        <f>SUMIF('Přehled smluv a faktur'!G11:G101,"=5133",'Přehled smluv a faktur'!L11:L101)</f>
        <v>0</v>
      </c>
      <c r="E53" s="198"/>
      <c r="F53" s="195"/>
      <c r="G53" s="199"/>
      <c r="H53" s="199"/>
    </row>
    <row r="54" spans="1:8" ht="12">
      <c r="A54" s="286">
        <v>5139</v>
      </c>
      <c r="B54" s="195" t="s">
        <v>163</v>
      </c>
      <c r="C54" s="199">
        <f>SUMIF('Přehled smluv a faktur'!G11:G101,"=5139",'Přehled smluv a faktur'!J11:J101)</f>
        <v>0</v>
      </c>
      <c r="D54" s="199">
        <f>SUMIF('Přehled smluv a faktur'!G11:G101,"=5139",'Přehled smluv a faktur'!L11:L101)</f>
        <v>0</v>
      </c>
      <c r="F54" s="207" t="s">
        <v>108</v>
      </c>
      <c r="G54" s="208">
        <f>C67</f>
        <v>0</v>
      </c>
      <c r="H54" s="209">
        <f>D67</f>
        <v>0</v>
      </c>
    </row>
    <row r="55" spans="1:8" ht="12">
      <c r="A55" s="200" t="s">
        <v>230</v>
      </c>
      <c r="B55" s="201" t="s">
        <v>179</v>
      </c>
      <c r="C55" s="202">
        <f>SUM(C50:C54)</f>
        <v>0</v>
      </c>
      <c r="D55" s="202">
        <f>SUM(D50:D54)</f>
        <v>0</v>
      </c>
      <c r="F55" s="210" t="s">
        <v>111</v>
      </c>
      <c r="G55" s="203">
        <f>G51</f>
        <v>0</v>
      </c>
      <c r="H55" s="211">
        <f>H51</f>
        <v>0</v>
      </c>
    </row>
    <row r="56" spans="1:8" ht="12">
      <c r="A56" s="286">
        <v>5154</v>
      </c>
      <c r="B56" s="195" t="s">
        <v>169</v>
      </c>
      <c r="C56" s="199">
        <f>SUMIF('Přehled smluv a faktur'!G11:G101,"=5154",'Přehled smluv a faktur'!J11:J101)</f>
        <v>0</v>
      </c>
      <c r="D56" s="199">
        <f>SUMIF('Přehled smluv a faktur'!G11:G101,"=5154",'Přehled smluv a faktur'!L11:L101)</f>
        <v>0</v>
      </c>
      <c r="E56" s="195"/>
      <c r="F56" s="212" t="s">
        <v>181</v>
      </c>
      <c r="G56" s="213">
        <f>SUM(G54:G55)</f>
        <v>0</v>
      </c>
      <c r="H56" s="214">
        <f>SUM(H54:H55)</f>
        <v>0</v>
      </c>
    </row>
    <row r="57" spans="1:8" ht="12">
      <c r="A57" s="286">
        <v>5155</v>
      </c>
      <c r="B57" s="195" t="s">
        <v>170</v>
      </c>
      <c r="C57" s="199">
        <f>SUMIF('Přehled smluv a faktur'!G11:G101,"=5155",'Přehled smluv a faktur'!J11:J101)</f>
        <v>0</v>
      </c>
      <c r="D57" s="199">
        <f>SUMIF('Přehled smluv a faktur'!G11:G101,"=5155",'Přehled smluv a faktur'!L11:L101)</f>
        <v>0</v>
      </c>
      <c r="E57" s="195"/>
      <c r="F57" s="205"/>
      <c r="G57" s="205"/>
      <c r="H57" s="205"/>
    </row>
    <row r="58" spans="1:8" ht="12">
      <c r="A58" s="286">
        <v>5156</v>
      </c>
      <c r="B58" s="195" t="s">
        <v>171</v>
      </c>
      <c r="C58" s="199">
        <f>SUMIF('Přehled smluv a faktur'!G11:G101,"=5156",'Přehled smluv a faktur'!J11:J101)</f>
        <v>0</v>
      </c>
      <c r="D58" s="199">
        <f>SUMIF('Přehled smluv a faktur'!G11:G101,"=5156",'Přehled smluv a faktur'!L11:L101)</f>
        <v>0</v>
      </c>
      <c r="E58" s="206"/>
      <c r="F58" s="291"/>
      <c r="G58" s="292"/>
      <c r="H58" s="292"/>
    </row>
    <row r="59" spans="1:8" ht="12">
      <c r="A59" s="286">
        <v>5157</v>
      </c>
      <c r="B59" s="195" t="s">
        <v>172</v>
      </c>
      <c r="C59" s="199">
        <f>SUMIF('Přehled smluv a faktur'!G11:G101,"=5157",'Přehled smluv a faktur'!J11:J101)</f>
        <v>0</v>
      </c>
      <c r="D59" s="199">
        <f>SUMIF('Přehled smluv a faktur'!G11:G101,"=5157",'Přehled smluv a faktur'!L11:L101)</f>
        <v>0</v>
      </c>
      <c r="E59" s="206"/>
      <c r="F59" s="291"/>
      <c r="G59" s="292"/>
      <c r="H59" s="292"/>
    </row>
    <row r="60" spans="1:8" ht="12">
      <c r="A60" s="286">
        <v>5159</v>
      </c>
      <c r="B60" s="195" t="s">
        <v>173</v>
      </c>
      <c r="C60" s="199">
        <f>SUMIF('Přehled smluv a faktur'!G11:G101,"=5159",'Přehled smluv a faktur'!J11:J101)</f>
        <v>0</v>
      </c>
      <c r="D60" s="199">
        <f>SUMIF('Přehled smluv a faktur'!G11:G101,"=5159",'Přehled smluv a faktur'!L11:L101)</f>
        <v>0</v>
      </c>
      <c r="E60" s="206"/>
      <c r="F60" s="291"/>
      <c r="G60" s="292"/>
      <c r="H60" s="292"/>
    </row>
    <row r="61" spans="1:8" ht="12">
      <c r="A61" s="200" t="s">
        <v>231</v>
      </c>
      <c r="B61" s="201" t="s">
        <v>232</v>
      </c>
      <c r="C61" s="202">
        <f>SUM(C56:C60)</f>
        <v>0</v>
      </c>
      <c r="D61" s="202">
        <f>SUM(D56:D60)</f>
        <v>0</v>
      </c>
      <c r="E61" s="206"/>
      <c r="F61" s="291"/>
      <c r="G61" s="292"/>
      <c r="H61" s="292"/>
    </row>
    <row r="62" spans="1:8" ht="12">
      <c r="A62" s="286">
        <v>5170</v>
      </c>
      <c r="B62" s="195" t="s">
        <v>174</v>
      </c>
      <c r="C62" s="199">
        <f>SUMIF('Přehled smluv a faktur'!G11:G101,"=5170",'Přehled smluv a faktur'!J11:J101)</f>
        <v>0</v>
      </c>
      <c r="D62" s="199">
        <f>SUMIF('Přehled smluv a faktur'!G11:G101,"=5170",'Přehled smluv a faktur'!L11:L101)</f>
        <v>0</v>
      </c>
      <c r="E62" s="206"/>
      <c r="F62" s="291"/>
      <c r="G62" s="292"/>
      <c r="H62" s="292"/>
    </row>
    <row r="63" spans="1:8" ht="12">
      <c r="A63" s="286">
        <v>5171</v>
      </c>
      <c r="B63" s="195" t="s">
        <v>175</v>
      </c>
      <c r="C63" s="199">
        <f>SUMIF('Přehled smluv a faktur'!G11:G101,"=5171",'Přehled smluv a faktur'!J11:J101)</f>
        <v>0</v>
      </c>
      <c r="D63" s="199">
        <f>SUMIF('Přehled smluv a faktur'!G11:G101,"=5171",'Přehled smluv a faktur'!L11:L101)</f>
        <v>0</v>
      </c>
      <c r="E63" s="206"/>
      <c r="F63" s="291"/>
      <c r="G63" s="292"/>
      <c r="H63" s="292"/>
    </row>
    <row r="64" spans="1:8" ht="12">
      <c r="A64" s="286">
        <v>5172</v>
      </c>
      <c r="B64" s="195" t="s">
        <v>176</v>
      </c>
      <c r="C64" s="199">
        <f>SUMIF('Přehled smluv a faktur'!G11:G101,"=5172",'Přehled smluv a faktur'!J11:J101)</f>
        <v>0</v>
      </c>
      <c r="D64" s="199">
        <f>SUMIF('Přehled smluv a faktur'!G11:G101,"=5172",'Přehled smluv a faktur'!L11:L101)</f>
        <v>0</v>
      </c>
      <c r="E64" s="206"/>
      <c r="F64" s="291"/>
      <c r="G64" s="292"/>
      <c r="H64" s="292"/>
    </row>
    <row r="65" spans="1:8" ht="12">
      <c r="A65" s="286">
        <v>5179</v>
      </c>
      <c r="B65" s="195" t="s">
        <v>177</v>
      </c>
      <c r="C65" s="199">
        <f>SUMIF('Přehled smluv a faktur'!G11:G101,"=5179",'Přehled smluv a faktur'!J11:J101)</f>
        <v>0</v>
      </c>
      <c r="D65" s="199">
        <f>SUMIF('Přehled smluv a faktur'!G11:G101,"=5179",'Přehled smluv a faktur'!L11:L101)</f>
        <v>0</v>
      </c>
      <c r="E65" s="206"/>
      <c r="F65" s="291"/>
      <c r="G65" s="292"/>
      <c r="H65" s="292"/>
    </row>
    <row r="66" spans="1:8" ht="12">
      <c r="A66" s="200" t="s">
        <v>233</v>
      </c>
      <c r="B66" s="201" t="s">
        <v>178</v>
      </c>
      <c r="C66" s="202">
        <f>SUM(C62:C65)</f>
        <v>0</v>
      </c>
      <c r="D66" s="202">
        <f>SUM(D62:D65)</f>
        <v>0</v>
      </c>
      <c r="E66" s="206"/>
      <c r="F66" s="291"/>
      <c r="G66" s="292"/>
      <c r="H66" s="292"/>
    </row>
    <row r="67" spans="1:8" ht="12">
      <c r="A67" s="200" t="s">
        <v>234</v>
      </c>
      <c r="B67" s="196" t="s">
        <v>180</v>
      </c>
      <c r="C67" s="202">
        <f>C66+C61+C55+C49+C39+C33+C23+C13+C8</f>
        <v>0</v>
      </c>
      <c r="D67" s="202">
        <f>D66+D61+D55+D49+D39+D33+D23+D13+D8</f>
        <v>0</v>
      </c>
      <c r="E67" s="206"/>
      <c r="F67" s="291"/>
      <c r="G67" s="292"/>
      <c r="H67" s="292"/>
    </row>
    <row r="68" spans="5:6" ht="12">
      <c r="E68" s="215"/>
      <c r="F68" s="215"/>
    </row>
  </sheetData>
  <sheetProtection/>
  <mergeCells count="2">
    <mergeCell ref="C1:D1"/>
    <mergeCell ref="G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0">
      <selection activeCell="C41" sqref="C41"/>
    </sheetView>
  </sheetViews>
  <sheetFormatPr defaultColWidth="9.140625" defaultRowHeight="12.75"/>
  <cols>
    <col min="1" max="1" width="34.140625" style="181" customWidth="1"/>
    <col min="2" max="2" width="19.7109375" style="281" customWidth="1"/>
    <col min="3" max="3" width="18.57421875" style="181" customWidth="1"/>
    <col min="4" max="4" width="15.7109375" style="181" customWidth="1"/>
    <col min="5" max="5" width="15.57421875" style="188" customWidth="1"/>
    <col min="6" max="6" width="12.8515625" style="181" customWidth="1"/>
    <col min="7" max="16384" width="9.140625" style="181" customWidth="1"/>
  </cols>
  <sheetData>
    <row r="1" spans="1:6" ht="11.25" customHeight="1">
      <c r="A1" s="580" t="s">
        <v>185</v>
      </c>
      <c r="B1" s="580"/>
      <c r="C1" s="580"/>
      <c r="D1" s="282"/>
      <c r="E1" s="220"/>
      <c r="F1" s="221"/>
    </row>
    <row r="2" spans="2:4" ht="11.25" customHeight="1">
      <c r="B2" s="222"/>
      <c r="C2" s="189"/>
      <c r="D2" s="189"/>
    </row>
    <row r="3" spans="1:4" ht="11.25" customHeight="1">
      <c r="A3" s="223" t="s">
        <v>186</v>
      </c>
      <c r="B3" s="222"/>
      <c r="C3" s="189"/>
      <c r="D3" s="189"/>
    </row>
    <row r="4" spans="1:4" ht="11.25" customHeight="1">
      <c r="A4" s="224" t="s">
        <v>187</v>
      </c>
      <c r="B4" s="225" t="s">
        <v>188</v>
      </c>
      <c r="C4" s="581" t="s">
        <v>189</v>
      </c>
      <c r="D4" s="581"/>
    </row>
    <row r="5" spans="1:4" ht="11.25" customHeight="1">
      <c r="A5" s="226"/>
      <c r="B5" s="227"/>
      <c r="C5" s="582"/>
      <c r="D5" s="582"/>
    </row>
    <row r="6" spans="1:4" ht="11.25" customHeight="1">
      <c r="A6" s="228"/>
      <c r="B6" s="229"/>
      <c r="C6" s="578"/>
      <c r="D6" s="578"/>
    </row>
    <row r="7" spans="1:4" ht="11.25" customHeight="1">
      <c r="A7" s="230"/>
      <c r="B7" s="231"/>
      <c r="C7" s="578"/>
      <c r="D7" s="578"/>
    </row>
    <row r="8" spans="1:4" ht="11.25" customHeight="1">
      <c r="A8" s="232"/>
      <c r="B8" s="233"/>
      <c r="C8" s="579"/>
      <c r="D8" s="579"/>
    </row>
    <row r="9" ht="11.25" customHeight="1">
      <c r="B9" s="234"/>
    </row>
    <row r="10" spans="1:2" ht="11.25" customHeight="1">
      <c r="A10" s="235" t="s">
        <v>190</v>
      </c>
      <c r="B10" s="234"/>
    </row>
    <row r="11" spans="1:5" ht="18.75" customHeight="1">
      <c r="A11" s="236" t="s">
        <v>191</v>
      </c>
      <c r="B11" s="237" t="s">
        <v>192</v>
      </c>
      <c r="C11" s="238" t="s">
        <v>193</v>
      </c>
      <c r="D11" s="239" t="s">
        <v>194</v>
      </c>
      <c r="E11" s="240"/>
    </row>
    <row r="12" spans="1:5" ht="11.25" customHeight="1">
      <c r="A12" s="241" t="s">
        <v>195</v>
      </c>
      <c r="B12" s="242"/>
      <c r="C12" s="243"/>
      <c r="D12" s="244"/>
      <c r="E12" s="245"/>
    </row>
    <row r="13" spans="1:5" ht="11.25" customHeight="1">
      <c r="A13" s="246" t="s">
        <v>196</v>
      </c>
      <c r="B13" s="247"/>
      <c r="C13" s="248"/>
      <c r="D13" s="249"/>
      <c r="E13" s="245"/>
    </row>
    <row r="14" spans="1:5" ht="11.25" customHeight="1">
      <c r="A14" s="189"/>
      <c r="B14" s="250"/>
      <c r="C14" s="251"/>
      <c r="D14" s="251"/>
      <c r="E14" s="251"/>
    </row>
    <row r="15" spans="1:5" ht="11.25" customHeight="1" hidden="1">
      <c r="A15" s="252" t="s">
        <v>197</v>
      </c>
      <c r="B15" s="250"/>
      <c r="C15" s="251"/>
      <c r="D15" s="251"/>
      <c r="E15" s="251"/>
    </row>
    <row r="16" spans="1:5" ht="11.25" customHeight="1" hidden="1">
      <c r="A16" s="189"/>
      <c r="B16" s="250"/>
      <c r="C16" s="251"/>
      <c r="D16" s="251"/>
      <c r="E16" s="251"/>
    </row>
    <row r="17" spans="1:6" ht="11.25" customHeight="1" hidden="1">
      <c r="A17" s="566" t="s">
        <v>198</v>
      </c>
      <c r="B17" s="572" t="s">
        <v>199</v>
      </c>
      <c r="C17" s="574" t="s">
        <v>200</v>
      </c>
      <c r="D17" s="576" t="s">
        <v>201</v>
      </c>
      <c r="E17" s="576"/>
      <c r="F17" s="576" t="s">
        <v>194</v>
      </c>
    </row>
    <row r="18" spans="1:6" ht="11.25" customHeight="1" hidden="1">
      <c r="A18" s="567"/>
      <c r="B18" s="573"/>
      <c r="C18" s="575"/>
      <c r="D18" s="253" t="s">
        <v>202</v>
      </c>
      <c r="E18" s="254" t="s">
        <v>203</v>
      </c>
      <c r="F18" s="576"/>
    </row>
    <row r="19" spans="1:6" ht="11.25" customHeight="1" hidden="1">
      <c r="A19" s="255"/>
      <c r="B19" s="256"/>
      <c r="C19" s="256"/>
      <c r="D19" s="256"/>
      <c r="E19" s="256"/>
      <c r="F19" s="257"/>
    </row>
    <row r="20" spans="1:6" ht="11.25" customHeight="1" hidden="1">
      <c r="A20" s="258"/>
      <c r="B20" s="244"/>
      <c r="C20" s="259"/>
      <c r="D20" s="259"/>
      <c r="E20" s="244"/>
      <c r="F20" s="260"/>
    </row>
    <row r="21" spans="1:6" ht="11.25" customHeight="1" hidden="1">
      <c r="A21" s="261"/>
      <c r="B21" s="262"/>
      <c r="C21" s="263"/>
      <c r="D21" s="263"/>
      <c r="E21" s="262"/>
      <c r="F21" s="264"/>
    </row>
    <row r="22" spans="1:5" ht="11.25" customHeight="1">
      <c r="A22" s="189" t="s">
        <v>197</v>
      </c>
      <c r="B22" s="250"/>
      <c r="C22" s="251"/>
      <c r="D22" s="251"/>
      <c r="E22" s="251"/>
    </row>
    <row r="23" spans="1:6" ht="11.25" customHeight="1">
      <c r="A23" s="566" t="s">
        <v>198</v>
      </c>
      <c r="B23" s="572" t="s">
        <v>199</v>
      </c>
      <c r="C23" s="574" t="s">
        <v>204</v>
      </c>
      <c r="D23" s="576" t="s">
        <v>201</v>
      </c>
      <c r="E23" s="576"/>
      <c r="F23" s="576" t="s">
        <v>194</v>
      </c>
    </row>
    <row r="24" spans="1:6" ht="11.25" customHeight="1">
      <c r="A24" s="567"/>
      <c r="B24" s="573"/>
      <c r="C24" s="575"/>
      <c r="D24" s="253" t="s">
        <v>202</v>
      </c>
      <c r="E24" s="254" t="s">
        <v>203</v>
      </c>
      <c r="F24" s="576"/>
    </row>
    <row r="25" spans="1:6" ht="11.25" customHeight="1">
      <c r="A25" s="255"/>
      <c r="B25" s="256"/>
      <c r="C25" s="256"/>
      <c r="D25" s="256"/>
      <c r="E25" s="256"/>
      <c r="F25" s="257"/>
    </row>
    <row r="26" spans="1:6" ht="11.25" customHeight="1">
      <c r="A26" s="258"/>
      <c r="B26" s="244"/>
      <c r="C26" s="259"/>
      <c r="D26" s="259"/>
      <c r="E26" s="244"/>
      <c r="F26" s="265"/>
    </row>
    <row r="27" spans="1:6" ht="11.25" customHeight="1">
      <c r="A27" s="246"/>
      <c r="B27" s="249"/>
      <c r="C27" s="266"/>
      <c r="D27" s="266"/>
      <c r="E27" s="249"/>
      <c r="F27" s="267"/>
    </row>
    <row r="28" spans="1:6" ht="11.25" customHeight="1">
      <c r="A28" s="268"/>
      <c r="B28" s="269"/>
      <c r="C28" s="270"/>
      <c r="D28" s="270"/>
      <c r="E28" s="269"/>
      <c r="F28" s="271"/>
    </row>
    <row r="29" spans="1:6" ht="11.25" customHeight="1">
      <c r="A29" s="272" t="s">
        <v>205</v>
      </c>
      <c r="B29" s="273"/>
      <c r="C29" s="274"/>
      <c r="D29" s="274"/>
      <c r="E29" s="273"/>
      <c r="F29" s="275"/>
    </row>
    <row r="30" spans="1:6" ht="11.25" customHeight="1">
      <c r="A30" s="566" t="s">
        <v>206</v>
      </c>
      <c r="B30" s="572" t="s">
        <v>199</v>
      </c>
      <c r="C30" s="574" t="s">
        <v>207</v>
      </c>
      <c r="D30" s="576" t="s">
        <v>208</v>
      </c>
      <c r="E30" s="576"/>
      <c r="F30" s="576" t="s">
        <v>194</v>
      </c>
    </row>
    <row r="31" spans="1:6" ht="13.5" customHeight="1">
      <c r="A31" s="567"/>
      <c r="B31" s="573"/>
      <c r="C31" s="575"/>
      <c r="D31" s="253" t="s">
        <v>202</v>
      </c>
      <c r="E31" s="254" t="s">
        <v>203</v>
      </c>
      <c r="F31" s="576"/>
    </row>
    <row r="32" spans="1:6" ht="11.25" customHeight="1">
      <c r="A32" s="255"/>
      <c r="B32" s="256"/>
      <c r="C32" s="256"/>
      <c r="D32" s="256"/>
      <c r="E32" s="256"/>
      <c r="F32" s="257"/>
    </row>
    <row r="33" spans="1:6" ht="11.25" customHeight="1">
      <c r="A33" s="258"/>
      <c r="B33" s="244"/>
      <c r="C33" s="259"/>
      <c r="D33" s="259"/>
      <c r="E33" s="244"/>
      <c r="F33" s="265"/>
    </row>
    <row r="34" spans="1:6" ht="11.25" customHeight="1">
      <c r="A34" s="258"/>
      <c r="B34" s="244"/>
      <c r="C34" s="259"/>
      <c r="D34" s="259"/>
      <c r="E34" s="244"/>
      <c r="F34" s="265"/>
    </row>
    <row r="35" spans="1:6" ht="11.25" customHeight="1">
      <c r="A35" s="258"/>
      <c r="B35" s="244"/>
      <c r="C35" s="259"/>
      <c r="D35" s="259"/>
      <c r="E35" s="244"/>
      <c r="F35" s="265"/>
    </row>
    <row r="36" spans="1:6" ht="11.25" customHeight="1">
      <c r="A36" s="258"/>
      <c r="B36" s="244"/>
      <c r="C36" s="259"/>
      <c r="D36" s="259"/>
      <c r="E36" s="244"/>
      <c r="F36" s="265"/>
    </row>
    <row r="37" spans="1:6" ht="11.25" customHeight="1">
      <c r="A37" s="258"/>
      <c r="B37" s="244"/>
      <c r="C37" s="259"/>
      <c r="D37" s="259"/>
      <c r="E37" s="244"/>
      <c r="F37" s="265"/>
    </row>
    <row r="38" spans="1:6" ht="11.25" customHeight="1">
      <c r="A38" s="258"/>
      <c r="B38" s="244"/>
      <c r="C38" s="259"/>
      <c r="D38" s="259"/>
      <c r="E38" s="244"/>
      <c r="F38" s="265"/>
    </row>
    <row r="39" spans="1:6" ht="11.25" customHeight="1">
      <c r="A39" s="261"/>
      <c r="B39" s="262"/>
      <c r="C39" s="263"/>
      <c r="D39" s="263"/>
      <c r="E39" s="262"/>
      <c r="F39" s="276"/>
    </row>
    <row r="40" spans="1:5" ht="12.75" customHeight="1">
      <c r="A40" s="189"/>
      <c r="B40" s="250"/>
      <c r="C40" s="251"/>
      <c r="D40" s="251"/>
      <c r="E40" s="251"/>
    </row>
    <row r="41" spans="1:5" ht="12.75" customHeight="1">
      <c r="A41" s="223" t="s">
        <v>209</v>
      </c>
      <c r="B41" s="250"/>
      <c r="C41" s="251"/>
      <c r="D41" s="251"/>
      <c r="E41" s="251"/>
    </row>
    <row r="42" spans="1:6" ht="18.75" customHeight="1">
      <c r="A42" s="568" t="s">
        <v>210</v>
      </c>
      <c r="B42" s="569"/>
      <c r="C42" s="277" t="s">
        <v>211</v>
      </c>
      <c r="D42" s="568" t="s">
        <v>212</v>
      </c>
      <c r="E42" s="570"/>
      <c r="F42" s="571"/>
    </row>
    <row r="43" spans="1:6" ht="11.25" customHeight="1">
      <c r="A43" s="577"/>
      <c r="B43" s="561"/>
      <c r="C43" s="278"/>
      <c r="D43" s="559"/>
      <c r="E43" s="560"/>
      <c r="F43" s="561"/>
    </row>
    <row r="44" spans="1:6" ht="11.25" customHeight="1">
      <c r="A44" s="562"/>
      <c r="B44" s="563"/>
      <c r="C44" s="279"/>
      <c r="D44" s="564"/>
      <c r="E44" s="565"/>
      <c r="F44" s="563"/>
    </row>
    <row r="45" spans="1:6" ht="11.25" customHeight="1">
      <c r="A45" s="562"/>
      <c r="B45" s="563"/>
      <c r="C45" s="279"/>
      <c r="D45" s="564"/>
      <c r="E45" s="565"/>
      <c r="F45" s="563"/>
    </row>
    <row r="46" spans="1:6" ht="11.25" customHeight="1">
      <c r="A46" s="553"/>
      <c r="B46" s="554"/>
      <c r="C46" s="280"/>
      <c r="D46" s="555"/>
      <c r="E46" s="556"/>
      <c r="F46" s="554"/>
    </row>
    <row r="48" spans="1:10" ht="9.75">
      <c r="A48" s="546" t="s">
        <v>214</v>
      </c>
      <c r="B48" s="546" t="s">
        <v>103</v>
      </c>
      <c r="C48" s="540" t="s">
        <v>104</v>
      </c>
      <c r="D48" s="541"/>
      <c r="E48" s="546" t="s">
        <v>105</v>
      </c>
      <c r="F48" s="549"/>
      <c r="G48" s="550"/>
      <c r="H48" s="541"/>
      <c r="I48" s="284"/>
      <c r="J48" s="283"/>
    </row>
    <row r="49" spans="1:10" ht="9.75">
      <c r="A49" s="557"/>
      <c r="B49" s="557"/>
      <c r="C49" s="542"/>
      <c r="D49" s="543"/>
      <c r="E49" s="547"/>
      <c r="F49" s="542"/>
      <c r="G49" s="551"/>
      <c r="H49" s="543"/>
      <c r="I49" s="283"/>
      <c r="J49" s="283"/>
    </row>
    <row r="50" spans="1:10" ht="9.75">
      <c r="A50" s="558"/>
      <c r="B50" s="558"/>
      <c r="C50" s="544"/>
      <c r="D50" s="545"/>
      <c r="E50" s="548"/>
      <c r="F50" s="544"/>
      <c r="G50" s="552"/>
      <c r="H50" s="545"/>
      <c r="I50" s="283"/>
      <c r="J50" s="283"/>
    </row>
  </sheetData>
  <sheetProtection/>
  <protectedRanges>
    <protectedRange sqref="C48:D48" name="Oblast3"/>
  </protectedRanges>
  <mergeCells count="36">
    <mergeCell ref="A1:C1"/>
    <mergeCell ref="C4:D4"/>
    <mergeCell ref="C5:D5"/>
    <mergeCell ref="C6:D6"/>
    <mergeCell ref="A17:A18"/>
    <mergeCell ref="B17:B18"/>
    <mergeCell ref="C17:C18"/>
    <mergeCell ref="D17:E17"/>
    <mergeCell ref="F17:F18"/>
    <mergeCell ref="F23:F24"/>
    <mergeCell ref="F30:F31"/>
    <mergeCell ref="C7:D7"/>
    <mergeCell ref="C8:D8"/>
    <mergeCell ref="A45:B45"/>
    <mergeCell ref="D45:F45"/>
    <mergeCell ref="A23:A24"/>
    <mergeCell ref="B23:B24"/>
    <mergeCell ref="C23:C24"/>
    <mergeCell ref="D23:E23"/>
    <mergeCell ref="B30:B31"/>
    <mergeCell ref="C30:C31"/>
    <mergeCell ref="D30:E30"/>
    <mergeCell ref="A43:B43"/>
    <mergeCell ref="D43:F43"/>
    <mergeCell ref="A44:B44"/>
    <mergeCell ref="D44:F44"/>
    <mergeCell ref="A30:A31"/>
    <mergeCell ref="A42:B42"/>
    <mergeCell ref="D42:F42"/>
    <mergeCell ref="C48:D50"/>
    <mergeCell ref="E48:E50"/>
    <mergeCell ref="F48:H50"/>
    <mergeCell ref="A46:B46"/>
    <mergeCell ref="D46:F46"/>
    <mergeCell ref="A48:A50"/>
    <mergeCell ref="B48:B50"/>
  </mergeCells>
  <printOptions/>
  <pageMargins left="0.75" right="0.75" top="1" bottom="1" header="0.4921259845" footer="0.4921259845"/>
  <pageSetup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C1" sqref="C1:C2"/>
    </sheetView>
  </sheetViews>
  <sheetFormatPr defaultColWidth="9.140625" defaultRowHeight="12.75"/>
  <sheetData>
    <row r="1" spans="1:3" ht="12.75">
      <c r="A1" s="286">
        <v>5010</v>
      </c>
      <c r="B1" s="286">
        <v>6010</v>
      </c>
      <c r="C1" t="s">
        <v>182</v>
      </c>
    </row>
    <row r="2" spans="1:3" ht="12.75">
      <c r="A2" s="286">
        <v>5011</v>
      </c>
      <c r="B2" s="286">
        <v>6011</v>
      </c>
      <c r="C2" t="s">
        <v>183</v>
      </c>
    </row>
    <row r="3" spans="1:2" ht="12.75">
      <c r="A3" s="286">
        <v>5012</v>
      </c>
      <c r="B3" s="286">
        <v>6012</v>
      </c>
    </row>
    <row r="4" spans="1:2" ht="12.75">
      <c r="A4" s="286">
        <v>5014</v>
      </c>
      <c r="B4" s="286">
        <v>6013</v>
      </c>
    </row>
    <row r="5" spans="1:2" ht="12.75">
      <c r="A5" s="286">
        <v>5019</v>
      </c>
      <c r="B5" s="286">
        <v>6014</v>
      </c>
    </row>
    <row r="6" spans="1:2" ht="12.75">
      <c r="A6" s="286">
        <v>5030</v>
      </c>
      <c r="B6" s="286">
        <v>6019</v>
      </c>
    </row>
    <row r="7" spans="1:2" ht="12.75">
      <c r="A7" s="286">
        <v>5031</v>
      </c>
      <c r="B7" s="286">
        <v>6090</v>
      </c>
    </row>
    <row r="8" spans="1:2" ht="12.75">
      <c r="A8" s="286">
        <v>5032</v>
      </c>
      <c r="B8" s="286">
        <v>6091</v>
      </c>
    </row>
    <row r="9" spans="1:2" ht="12.75">
      <c r="A9" s="286">
        <v>5039</v>
      </c>
      <c r="B9" s="286">
        <v>6092</v>
      </c>
    </row>
    <row r="10" spans="1:2" ht="12.75">
      <c r="A10" s="286">
        <v>5050</v>
      </c>
      <c r="B10" s="286">
        <v>6093</v>
      </c>
    </row>
    <row r="11" spans="1:2" ht="12.75">
      <c r="A11" s="286">
        <v>5051</v>
      </c>
      <c r="B11" s="286">
        <v>6094</v>
      </c>
    </row>
    <row r="12" spans="1:2" ht="12.75">
      <c r="A12" s="286">
        <v>5052</v>
      </c>
      <c r="B12" s="286">
        <v>6095</v>
      </c>
    </row>
    <row r="13" spans="1:2" ht="12.75">
      <c r="A13" s="286">
        <v>5053</v>
      </c>
      <c r="B13" s="286">
        <v>6096</v>
      </c>
    </row>
    <row r="14" spans="1:2" ht="12.75">
      <c r="A14" s="286">
        <v>5054</v>
      </c>
      <c r="B14" s="286">
        <v>6097</v>
      </c>
    </row>
    <row r="15" spans="1:2" ht="12.75">
      <c r="A15" s="286">
        <v>5055</v>
      </c>
      <c r="B15" s="286">
        <v>6099</v>
      </c>
    </row>
    <row r="16" spans="1:2" ht="12.75">
      <c r="A16" s="286">
        <v>5056</v>
      </c>
      <c r="B16" s="286">
        <v>6110</v>
      </c>
    </row>
    <row r="17" spans="1:2" ht="12.75">
      <c r="A17" s="286">
        <v>5057</v>
      </c>
      <c r="B17" s="286">
        <v>6111</v>
      </c>
    </row>
    <row r="18" spans="1:2" ht="12.75">
      <c r="A18" s="286">
        <v>5058</v>
      </c>
      <c r="B18" s="286">
        <v>6112</v>
      </c>
    </row>
    <row r="19" spans="1:2" ht="12.75">
      <c r="A19" s="286">
        <v>5070</v>
      </c>
      <c r="B19" s="286">
        <v>6113</v>
      </c>
    </row>
    <row r="20" spans="1:2" ht="12.75">
      <c r="A20" s="286">
        <v>5071</v>
      </c>
      <c r="B20" s="286">
        <v>6114</v>
      </c>
    </row>
    <row r="21" spans="1:2" ht="12.75">
      <c r="A21" s="286">
        <v>5072</v>
      </c>
      <c r="B21" s="286">
        <v>6115</v>
      </c>
    </row>
    <row r="22" spans="1:2" ht="12.75">
      <c r="A22" s="286">
        <v>5073</v>
      </c>
      <c r="B22" s="286">
        <v>6116</v>
      </c>
    </row>
    <row r="23" spans="1:2" ht="12.75">
      <c r="A23" s="286">
        <v>5074</v>
      </c>
      <c r="B23" s="286">
        <v>6117</v>
      </c>
    </row>
    <row r="24" spans="1:2" ht="12.75">
      <c r="A24" s="286">
        <v>5075</v>
      </c>
      <c r="B24" s="286">
        <v>6119</v>
      </c>
    </row>
    <row r="25" spans="1:2" ht="12.75">
      <c r="A25" s="286">
        <v>5076</v>
      </c>
      <c r="B25" s="286">
        <v>6130</v>
      </c>
    </row>
    <row r="26" spans="1:2" ht="12.75">
      <c r="A26" s="286">
        <v>5077</v>
      </c>
      <c r="B26" s="286">
        <v>6131</v>
      </c>
    </row>
    <row r="27" spans="1:2" ht="12.75">
      <c r="A27" s="286">
        <v>5078</v>
      </c>
      <c r="B27" s="286">
        <v>6132</v>
      </c>
    </row>
    <row r="28" spans="1:2" ht="12.75">
      <c r="A28" s="286">
        <v>5090</v>
      </c>
      <c r="B28" s="286">
        <v>6133</v>
      </c>
    </row>
    <row r="29" spans="1:2" ht="12.75">
      <c r="A29" s="286">
        <v>5091</v>
      </c>
      <c r="B29" s="286">
        <v>6139</v>
      </c>
    </row>
    <row r="30" spans="1:2" ht="12.75">
      <c r="A30" s="286">
        <v>5093</v>
      </c>
      <c r="B30" s="286">
        <v>6150</v>
      </c>
    </row>
    <row r="31" spans="1:2" ht="12.75">
      <c r="A31" s="286">
        <v>5095</v>
      </c>
      <c r="B31" s="286">
        <v>6151</v>
      </c>
    </row>
    <row r="32" spans="1:2" ht="12.75">
      <c r="A32" s="286">
        <v>5099</v>
      </c>
      <c r="B32" s="286">
        <v>6152</v>
      </c>
    </row>
    <row r="33" spans="1:2" ht="12.75">
      <c r="A33" s="286">
        <v>5110</v>
      </c>
      <c r="B33" s="286">
        <v>6153</v>
      </c>
    </row>
    <row r="34" spans="1:2" ht="12.75">
      <c r="A34" s="286">
        <v>5111</v>
      </c>
      <c r="B34" s="286">
        <v>6154</v>
      </c>
    </row>
    <row r="35" spans="1:2" ht="12.75">
      <c r="A35" s="286">
        <v>5112</v>
      </c>
      <c r="B35" s="286">
        <v>6155</v>
      </c>
    </row>
    <row r="36" spans="1:2" ht="12.75">
      <c r="A36" s="286">
        <v>5113</v>
      </c>
      <c r="B36" s="286">
        <v>6156</v>
      </c>
    </row>
    <row r="37" spans="1:2" ht="12.75">
      <c r="A37" s="286">
        <v>5114</v>
      </c>
      <c r="B37" s="286">
        <v>6157</v>
      </c>
    </row>
    <row r="38" spans="1:2" ht="12.75">
      <c r="A38" s="286">
        <v>5115</v>
      </c>
      <c r="B38" s="286">
        <v>6159</v>
      </c>
    </row>
    <row r="39" spans="1:2" ht="12.75">
      <c r="A39" s="286">
        <v>5116</v>
      </c>
      <c r="B39" s="286">
        <v>6170</v>
      </c>
    </row>
    <row r="40" spans="1:2" ht="12.75">
      <c r="A40" s="286">
        <v>5117</v>
      </c>
      <c r="B40" s="286">
        <v>6171</v>
      </c>
    </row>
    <row r="41" spans="1:2" ht="12.75">
      <c r="A41" s="286">
        <v>5119</v>
      </c>
      <c r="B41" s="286">
        <v>6172</v>
      </c>
    </row>
    <row r="42" spans="1:2" ht="12.75">
      <c r="A42" s="286">
        <v>5130</v>
      </c>
      <c r="B42" s="286">
        <v>6179</v>
      </c>
    </row>
    <row r="43" ht="12.75">
      <c r="A43" s="286">
        <v>5131</v>
      </c>
    </row>
    <row r="44" ht="12.75">
      <c r="A44" s="286">
        <v>5132</v>
      </c>
    </row>
    <row r="45" ht="12.75">
      <c r="A45" s="286">
        <v>5133</v>
      </c>
    </row>
    <row r="46" ht="12.75">
      <c r="A46" s="286">
        <v>5139</v>
      </c>
    </row>
    <row r="47" ht="12.75">
      <c r="A47" s="286">
        <v>5154</v>
      </c>
    </row>
    <row r="48" ht="12.75">
      <c r="A48" s="286">
        <v>5155</v>
      </c>
    </row>
    <row r="49" ht="12.75">
      <c r="A49" s="286">
        <v>5156</v>
      </c>
    </row>
    <row r="50" ht="12.75">
      <c r="A50" s="286">
        <v>5157</v>
      </c>
    </row>
    <row r="51" ht="12.75">
      <c r="A51" s="286">
        <v>5159</v>
      </c>
    </row>
    <row r="52" spans="1:2" ht="12.75">
      <c r="A52" s="294">
        <v>5170</v>
      </c>
      <c r="B52" s="201"/>
    </row>
    <row r="53" ht="12.75">
      <c r="A53" s="294">
        <v>5171</v>
      </c>
    </row>
    <row r="54" ht="12.75">
      <c r="A54" s="294">
        <v>5172</v>
      </c>
    </row>
    <row r="55" ht="12.75">
      <c r="A55" s="294">
        <v>5179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solovevovaj</cp:lastModifiedBy>
  <cp:lastPrinted>2010-08-10T07:33:12Z</cp:lastPrinted>
  <dcterms:created xsi:type="dcterms:W3CDTF">2005-10-27T08:47:25Z</dcterms:created>
  <dcterms:modified xsi:type="dcterms:W3CDTF">2011-02-02T15:25:57Z</dcterms:modified>
  <cp:category/>
  <cp:version/>
  <cp:contentType/>
  <cp:contentStatus/>
</cp:coreProperties>
</file>