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52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state="hidden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faktur'!$5:$6</definedName>
    <definedName name="NEINV">'číselníky'!$A$1:$A$51</definedName>
    <definedName name="_xlnm.Print_Area" localSheetId="1">'Přehled smluv a faktur'!$A$2:$P$132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Kučerová Jana, Ing. (MPSV)</author>
  </authors>
  <commentList>
    <comment ref="F5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K3" authorId="1">
      <text>
        <r>
          <rPr>
            <b/>
            <sz val="9"/>
            <rFont val="Tahoma"/>
            <family val="2"/>
          </rPr>
          <t>Kučerová Jana, Ing. (MPSV):Doplňte</t>
        </r>
        <r>
          <rPr>
            <sz val="9"/>
            <rFont val="Tahoma"/>
            <family val="2"/>
          </rPr>
          <t xml:space="preserve">
% podíl výše vlastních zdrojů k celkovým uznatelným výdajům dle podmínek RoD
</t>
        </r>
      </text>
    </comment>
    <comment ref="L3" authorId="1">
      <text>
        <r>
          <rPr>
            <b/>
            <sz val="9"/>
            <rFont val="Tahoma"/>
            <family val="2"/>
          </rPr>
          <t>Kučerová Jana, Ing. (MPSV):</t>
        </r>
        <r>
          <rPr>
            <sz val="9"/>
            <rFont val="Tahoma"/>
            <family val="2"/>
          </rPr>
          <t xml:space="preserve">
Doplňte % podíl výše dotace k celkovým uznatelným výdajům 
dle podmínek RoD
</t>
        </r>
      </text>
    </comment>
    <comment ref="M3" authorId="1">
      <text>
        <r>
          <rPr>
            <b/>
            <sz val="9"/>
            <rFont val="Tahoma"/>
            <family val="2"/>
          </rPr>
          <t xml:space="preserve">Kučerová Jana, Ing. (MPSV): Vlastní zdroje dle
</t>
        </r>
        <r>
          <rPr>
            <sz val="9"/>
            <rFont val="Tahoma"/>
            <family val="2"/>
          </rPr>
          <t xml:space="preserve"> RoD
</t>
        </r>
      </text>
    </comment>
    <comment ref="N3" authorId="1">
      <text>
        <r>
          <rPr>
            <b/>
            <sz val="9"/>
            <rFont val="Tahoma"/>
            <family val="2"/>
          </rPr>
          <t>Kučerová Jana, Ing. (MPSV): Dotace dle</t>
        </r>
        <r>
          <rPr>
            <sz val="9"/>
            <rFont val="Tahoma"/>
            <family val="2"/>
          </rPr>
          <t xml:space="preserve"> RoD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2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<sst xmlns="http://schemas.openxmlformats.org/spreadsheetml/2006/main" count="406" uniqueCount="273">
  <si>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</si>
  <si>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</si>
  <si>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</si>
  <si>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</si>
  <si>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</si>
  <si>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</si>
  <si>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</si>
  <si>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</si>
  <si>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</si>
  <si>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</si>
  <si>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</si>
  <si>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</si>
  <si>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</si>
  <si>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</si>
  <si>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</si>
  <si>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</si>
  <si>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</si>
  <si>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</si>
  <si>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</si>
  <si>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</si>
  <si>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</si>
  <si>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</si>
  <si>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</si>
  <si>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</si>
  <si>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</si>
  <si>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</si>
  <si>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</si>
  <si>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</si>
  <si>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</si>
  <si>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</si>
  <si>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</si>
  <si>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</si>
  <si>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</si>
  <si>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</si>
  <si>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</si>
  <si>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</si>
  <si>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</si>
  <si>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</si>
  <si>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</si>
  <si>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</si>
  <si>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</si>
  <si>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</si>
  <si>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</si>
  <si>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</si>
  <si>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</si>
  <si>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</si>
  <si>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</si>
  <si>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</si>
  <si>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</si>
  <si>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</si>
  <si>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</si>
  <si>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</si>
  <si>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</si>
  <si>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</si>
  <si>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</si>
  <si>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</si>
  <si>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</si>
  <si>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</si>
  <si>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</si>
  <si>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</si>
  <si>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</si>
  <si>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</si>
  <si>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</si>
  <si>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</si>
  <si>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</si>
  <si>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</si>
  <si>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</si>
  <si>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</si>
  <si>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</si>
  <si>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</si>
  <si>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</si>
  <si>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</si>
  <si>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</si>
  <si>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</si>
  <si>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</si>
  <si>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</si>
  <si>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</si>
  <si>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</si>
  <si>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</si>
  <si>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</si>
  <si>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</si>
  <si>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</si>
  <si>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</si>
  <si>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</si>
  <si>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</si>
  <si>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</si>
  <si>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</si>
  <si>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</si>
  <si>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</si>
  <si>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</si>
  <si>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IČ</t>
  </si>
  <si>
    <t>NEINV</t>
  </si>
  <si>
    <t>INV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</si>
  <si>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</si>
  <si>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</si>
  <si>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</si>
  <si>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</si>
  <si>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</si>
  <si>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</si>
  <si>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</si>
  <si>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</si>
  <si>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</si>
  <si>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</si>
  <si>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</si>
  <si>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</si>
  <si>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</si>
  <si>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</si>
  <si>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</si>
  <si>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</si>
  <si>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</si>
  <si>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</si>
  <si>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</si>
  <si>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</si>
  <si>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</si>
  <si>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</si>
  <si>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</si>
  <si>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</si>
  <si>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</si>
  <si>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</si>
  <si>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</si>
  <si>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</si>
  <si>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</si>
  <si>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</si>
  <si>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</si>
  <si>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</si>
  <si>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</si>
  <si>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</si>
  <si>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</si>
  <si>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</si>
  <si>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</si>
  <si>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</si>
  <si>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</si>
  <si>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</si>
  <si>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</si>
  <si>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</si>
  <si>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</si>
  <si>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</si>
  <si>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</si>
  <si>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</si>
  <si>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</si>
  <si>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</si>
  <si>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</si>
  <si>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</si>
  <si>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</si>
  <si>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</si>
  <si>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</si>
  <si>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</si>
  <si>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</si>
  <si>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</si>
  <si>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</si>
  <si>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</si>
  <si>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</si>
  <si>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</si>
  <si>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</si>
  <si>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</si>
  <si>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</si>
  <si>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</si>
  <si>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</si>
  <si>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</si>
  <si>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</si>
  <si>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</si>
  <si>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</si>
  <si>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</si>
  <si>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</si>
  <si>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</si>
  <si>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</si>
  <si>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</si>
  <si>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</si>
  <si>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</si>
  <si>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</si>
  <si>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</si>
  <si>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</si>
  <si>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</si>
  <si>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</si>
  <si>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</si>
  <si>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</si>
  <si>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</si>
  <si>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</si>
  <si>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</si>
  <si>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</si>
  <si>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</si>
  <si>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</si>
  <si>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2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</si>
  <si>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</si>
  <si>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</si>
  <si>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</si>
  <si>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</si>
  <si>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</si>
  <si>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</si>
  <si>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</si>
  <si>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</si>
  <si>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</si>
  <si>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</si>
  <si>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</si>
  <si>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</si>
  <si>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</si>
  <si>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</si>
  <si>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2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</si>
  <si>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</si>
  <si>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</si>
  <si>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</si>
  <si>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</si>
  <si>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</si>
  <si>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</si>
  <si>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</si>
  <si>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</si>
  <si>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</si>
  <si>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</si>
  <si>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</si>
  <si>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</si>
  <si>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</si>
  <si>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</si>
  <si>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</si>
  <si>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</si>
  <si>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</si>
  <si>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</si>
  <si>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</si>
  <si>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</si>
  <si>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</si>
  <si>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</si>
  <si>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</si>
  <si>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</si>
  <si>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</si>
  <si>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</si>
  <si>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</si>
  <si>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</si>
  <si>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</si>
  <si>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</si>
  <si>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</si>
  <si>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</si>
  <si>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</si>
  <si>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</si>
  <si>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</si>
  <si>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Způsobilé výdaje po korekci</t>
  </si>
  <si>
    <t>Ano</t>
  </si>
  <si>
    <t>Zdůvodnění korekce</t>
  </si>
  <si>
    <t>VYPLŇUJE MPSV - KOREKCE VÝDAJŮ</t>
  </si>
  <si>
    <t>Jméno, podpis pracovníka MPSV</t>
  </si>
  <si>
    <t>Předmět faktury</t>
  </si>
  <si>
    <t>Ne</t>
  </si>
  <si>
    <t>Poř. číslo</t>
  </si>
  <si>
    <t>Vlastní zdroje Kč</t>
  </si>
  <si>
    <t>Název akce</t>
  </si>
  <si>
    <t>Státní rozpočet Kč</t>
  </si>
  <si>
    <t>Celkem za sledované období</t>
  </si>
  <si>
    <t>Zkontroloval MPSV</t>
  </si>
  <si>
    <t>Zpracoval příjemce</t>
  </si>
  <si>
    <t>Vlastní zdroje</t>
  </si>
  <si>
    <t>EDS akce</t>
  </si>
  <si>
    <t>Soupiska faktur  P 013 310</t>
  </si>
  <si>
    <t>VZ _ nezpůsobilé investiční  výdaje  - Vyučtování proplacených výdajů</t>
  </si>
  <si>
    <t>Požadované výdaje = za sledované období, za které je předkládána ŽoP</t>
  </si>
  <si>
    <t>SR_ způsobilé výdaje investiční + neinvestiční - Požadované výdaje</t>
  </si>
  <si>
    <t>VZ _ nezpůsobilé výdaje investiční  - Požadované výdaje</t>
  </si>
  <si>
    <t>VZ _ nezpůsobilé výdaje neinvestiční - Požadované výdaje</t>
  </si>
  <si>
    <t>Vlastní zdroje zůstatek</t>
  </si>
  <si>
    <t>SR_ způsobilé výdaje investiční-  Vyúčtování proplacených výdajů</t>
  </si>
  <si>
    <t>SR_ způsobilé výdaje neinvestiční  - Vyúčtování proplacených výdajů</t>
  </si>
  <si>
    <t>VZ_ způsobilé výdaje investiční   - Vyúčtování proplacených výdajů</t>
  </si>
  <si>
    <t>Státní rozpočet zůstatek</t>
  </si>
  <si>
    <t xml:space="preserve">Způsobilé výdaje vyplacené </t>
  </si>
  <si>
    <t xml:space="preserve">Způsobilé výdaje nevyplacené </t>
  </si>
  <si>
    <t>Pořadové číslo soupisky (ŽoP)</t>
  </si>
  <si>
    <t>VZ_ způsobilé výdaje neinvestiční  - Vyúčtování proplacených výdajů</t>
  </si>
  <si>
    <t>VZ - nezpůsobilé neinvestiční  výdaje  -Vyučtování proplacených výdajů</t>
  </si>
  <si>
    <t>INV způsobilé</t>
  </si>
  <si>
    <t>INV nezpůsobilé</t>
  </si>
  <si>
    <t>NNIV nezpůsobilé</t>
  </si>
  <si>
    <t>NIV způsobilé</t>
  </si>
  <si>
    <t>Státní rozpočet (SR) %</t>
  </si>
  <si>
    <t>Vlastní zdroje            (VZ)  %</t>
  </si>
  <si>
    <t>Vyučtování již vynaložených výdajů (proplaceno) za období od počátku realizace akce                          (Suma za uhrazené výdaje = žádosti o platbu)</t>
  </si>
  <si>
    <t xml:space="preserve">Podíly a zdroje dle RoD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</si>
</sst>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/m/yy;@"/>
    <numFmt numFmtId="172" formatCode="###,###"/>
    <numFmt numFmtId="173" formatCode="##,###"/>
    <numFmt numFmtId="174" formatCode="#,##0.000\ _K_č"/>
    <numFmt numFmtId="175" formatCode="#,##0.00_ ;\-#,##0.00\ "/>
    <numFmt numFmtId="176" formatCode="[$¥€-2]\ #\ ##,000_);[Red]\([$€-2]\ #\ ##,000\)"/>
    <numFmt numFmtId="177" formatCode="[$-405]dddd\ d\.\ mmmm\ yyyy"/>
    <numFmt numFmtId="178" formatCode="mmm/yyyy"/>
  </numFmts>
  <fonts count="70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44"/>
      <name val="Arial"/>
      <family val="2"/>
    </font>
    <font>
      <sz val="9"/>
      <color indexed="31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3" tint="0.5999900102615356"/>
      <name val="Arial"/>
      <family val="2"/>
    </font>
    <font>
      <sz val="9"/>
      <color theme="3" tint="0.7999799847602844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 style="hair"/>
      <right style="thin"/>
      <top>
        <color indexed="63"/>
      </top>
      <bottom style="thin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636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6" applyFont="1" applyFill="1" applyBorder="1" applyAlignment="1" applyProtection="1">
      <alignment vertical="top"/>
      <protection hidden="1"/>
    </xf>
    <xf numFmtId="0" fontId="7" fillId="0" borderId="0" xfId="46" applyFont="1" applyFill="1" applyBorder="1" applyAlignment="1" applyProtection="1">
      <alignment vertical="center"/>
      <protection hidden="1"/>
    </xf>
    <xf numFmtId="0" fontId="7" fillId="0" borderId="0" xfId="46" applyFont="1" applyFill="1" applyBorder="1" applyAlignment="1" applyProtection="1">
      <alignment horizontal="center" vertical="top" wrapText="1"/>
      <protection hidden="1"/>
    </xf>
    <xf numFmtId="3" fontId="4" fillId="0" borderId="0" xfId="46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172" fontId="26" fillId="0" borderId="31" xfId="0" applyNumberFormat="1" applyFont="1" applyBorder="1" applyAlignment="1">
      <alignment/>
    </xf>
    <xf numFmtId="44" fontId="26" fillId="0" borderId="31" xfId="38" applyFont="1" applyBorder="1" applyAlignment="1">
      <alignment/>
    </xf>
    <xf numFmtId="173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1" xfId="38" applyFont="1" applyBorder="1" applyAlignment="1">
      <alignment/>
    </xf>
    <xf numFmtId="44" fontId="25" fillId="0" borderId="31" xfId="0" applyNumberFormat="1" applyFont="1" applyBorder="1" applyAlignment="1">
      <alignment/>
    </xf>
    <xf numFmtId="173" fontId="25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44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0" fontId="25" fillId="0" borderId="39" xfId="0" applyFont="1" applyBorder="1" applyAlignment="1">
      <alignment/>
    </xf>
    <xf numFmtId="44" fontId="25" fillId="0" borderId="40" xfId="0" applyNumberFormat="1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4" fontId="22" fillId="0" borderId="44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49" xfId="0" applyFont="1" applyBorder="1" applyAlignment="1">
      <alignment/>
    </xf>
    <xf numFmtId="14" fontId="22" fillId="0" borderId="45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2" xfId="0" applyNumberFormat="1" applyFont="1" applyBorder="1" applyAlignment="1">
      <alignment/>
    </xf>
    <xf numFmtId="14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8" applyFont="1" applyBorder="1" applyAlignment="1">
      <alignment vertical="center" wrapText="1"/>
    </xf>
    <xf numFmtId="171" fontId="22" fillId="0" borderId="0" xfId="0" applyNumberFormat="1" applyFont="1" applyAlignment="1">
      <alignment/>
    </xf>
    <xf numFmtId="1" fontId="26" fillId="0" borderId="31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1" fontId="26" fillId="0" borderId="31" xfId="0" applyNumberFormat="1" applyFont="1" applyBorder="1" applyAlignment="1">
      <alignment/>
    </xf>
    <xf numFmtId="0" fontId="26" fillId="0" borderId="31" xfId="0" applyFont="1" applyBorder="1" applyAlignment="1">
      <alignment/>
    </xf>
    <xf numFmtId="44" fontId="26" fillId="0" borderId="31" xfId="38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4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4" fontId="23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165" fontId="22" fillId="0" borderId="57" xfId="0" applyNumberFormat="1" applyFont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38" applyNumberFormat="1" applyFont="1" applyBorder="1" applyAlignment="1" applyProtection="1">
      <alignment/>
      <protection locked="0"/>
    </xf>
    <xf numFmtId="171" fontId="26" fillId="0" borderId="10" xfId="38" applyNumberFormat="1" applyFont="1" applyBorder="1" applyAlignment="1" applyProtection="1">
      <alignment/>
      <protection locked="0"/>
    </xf>
    <xf numFmtId="171" fontId="26" fillId="0" borderId="10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5" fillId="0" borderId="10" xfId="38" applyNumberFormat="1" applyFont="1" applyBorder="1" applyAlignment="1" applyProtection="1">
      <alignment/>
      <protection locked="0"/>
    </xf>
    <xf numFmtId="171" fontId="25" fillId="0" borderId="10" xfId="38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5" fillId="0" borderId="10" xfId="0" applyNumberFormat="1" applyFont="1" applyBorder="1" applyAlignment="1" applyProtection="1">
      <alignment/>
      <protection locked="0"/>
    </xf>
    <xf numFmtId="171" fontId="25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171" fontId="26" fillId="0" borderId="10" xfId="0" applyNumberFormat="1" applyFont="1" applyBorder="1" applyAlignment="1" applyProtection="1">
      <alignment/>
      <protection locked="0"/>
    </xf>
    <xf numFmtId="4" fontId="23" fillId="0" borderId="53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4" fontId="24" fillId="0" borderId="59" xfId="0" applyNumberFormat="1" applyFont="1" applyBorder="1" applyAlignment="1">
      <alignment horizontal="center"/>
    </xf>
    <xf numFmtId="4" fontId="25" fillId="32" borderId="31" xfId="0" applyNumberFormat="1" applyFont="1" applyFill="1" applyBorder="1" applyAlignment="1">
      <alignment/>
    </xf>
    <xf numFmtId="0" fontId="25" fillId="32" borderId="31" xfId="0" applyFont="1" applyFill="1" applyBorder="1" applyAlignment="1">
      <alignment/>
    </xf>
    <xf numFmtId="0" fontId="26" fillId="0" borderId="0" xfId="0" applyFont="1" applyFill="1" applyAlignment="1">
      <alignment/>
    </xf>
    <xf numFmtId="171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44" fontId="25" fillId="0" borderId="0" xfId="0" applyNumberFormat="1" applyFont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4" fontId="26" fillId="37" borderId="10" xfId="0" applyNumberFormat="1" applyFont="1" applyFill="1" applyBorder="1" applyAlignment="1">
      <alignment/>
    </xf>
    <xf numFmtId="4" fontId="26" fillId="38" borderId="60" xfId="0" applyNumberFormat="1" applyFont="1" applyFill="1" applyBorder="1" applyAlignment="1">
      <alignment/>
    </xf>
    <xf numFmtId="4" fontId="26" fillId="37" borderId="17" xfId="0" applyNumberFormat="1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25" fillId="39" borderId="10" xfId="0" applyFont="1" applyFill="1" applyBorder="1" applyAlignment="1">
      <alignment horizontal="center"/>
    </xf>
    <xf numFmtId="4" fontId="25" fillId="32" borderId="61" xfId="0" applyNumberFormat="1" applyFont="1" applyFill="1" applyBorder="1" applyAlignment="1">
      <alignment horizontal="right"/>
    </xf>
    <xf numFmtId="0" fontId="12" fillId="39" borderId="10" xfId="0" applyFont="1" applyFill="1" applyBorder="1" applyAlignment="1" applyProtection="1">
      <alignment horizontal="left"/>
      <protection locked="0"/>
    </xf>
    <xf numFmtId="0" fontId="7" fillId="39" borderId="10" xfId="0" applyFont="1" applyFill="1" applyBorder="1" applyAlignment="1" applyProtection="1">
      <alignment horizontal="left"/>
      <protection locked="0"/>
    </xf>
    <xf numFmtId="0" fontId="25" fillId="40" borderId="10" xfId="0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 wrapText="1"/>
    </xf>
    <xf numFmtId="4" fontId="26" fillId="37" borderId="15" xfId="0" applyNumberFormat="1" applyFont="1" applyFill="1" applyBorder="1" applyAlignment="1">
      <alignment/>
    </xf>
    <xf numFmtId="4" fontId="26" fillId="37" borderId="54" xfId="0" applyNumberFormat="1" applyFont="1" applyFill="1" applyBorder="1" applyAlignment="1">
      <alignment/>
    </xf>
    <xf numFmtId="0" fontId="12" fillId="41" borderId="10" xfId="0" applyFont="1" applyFill="1" applyBorder="1" applyAlignment="1">
      <alignment horizontal="center" wrapText="1"/>
    </xf>
    <xf numFmtId="4" fontId="25" fillId="37" borderId="31" xfId="0" applyNumberFormat="1" applyFont="1" applyFill="1" applyBorder="1" applyAlignment="1">
      <alignment horizontal="right"/>
    </xf>
    <xf numFmtId="0" fontId="12" fillId="40" borderId="10" xfId="0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 vertical="center"/>
    </xf>
    <xf numFmtId="4" fontId="26" fillId="38" borderId="62" xfId="0" applyNumberFormat="1" applyFont="1" applyFill="1" applyBorder="1" applyAlignment="1">
      <alignment/>
    </xf>
    <xf numFmtId="165" fontId="22" fillId="0" borderId="0" xfId="0" applyNumberFormat="1" applyFont="1" applyAlignment="1">
      <alignment/>
    </xf>
    <xf numFmtId="0" fontId="7" fillId="39" borderId="13" xfId="0" applyFont="1" applyFill="1" applyBorder="1" applyAlignment="1" applyProtection="1">
      <alignment horizontal="left" wrapText="1"/>
      <protection locked="0"/>
    </xf>
    <xf numFmtId="0" fontId="12" fillId="41" borderId="10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 applyProtection="1">
      <alignment/>
      <protection locked="0"/>
    </xf>
    <xf numFmtId="171" fontId="67" fillId="0" borderId="10" xfId="0" applyNumberFormat="1" applyFont="1" applyBorder="1" applyAlignment="1" applyProtection="1">
      <alignment horizontal="center" vertical="center"/>
      <protection locked="0"/>
    </xf>
    <xf numFmtId="165" fontId="67" fillId="0" borderId="1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39" borderId="19" xfId="0" applyFont="1" applyFill="1" applyBorder="1" applyAlignment="1" applyProtection="1">
      <alignment horizontal="left" wrapText="1"/>
      <protection locked="0"/>
    </xf>
    <xf numFmtId="4" fontId="26" fillId="40" borderId="10" xfId="0" applyNumberFormat="1" applyFont="1" applyFill="1" applyBorder="1" applyAlignment="1">
      <alignment horizontal="center" vertical="center"/>
    </xf>
    <xf numFmtId="14" fontId="67" fillId="0" borderId="10" xfId="0" applyNumberFormat="1" applyFont="1" applyBorder="1" applyAlignment="1" applyProtection="1">
      <alignment/>
      <protection locked="0"/>
    </xf>
    <xf numFmtId="14" fontId="26" fillId="0" borderId="10" xfId="0" applyNumberFormat="1" applyFont="1" applyBorder="1" applyAlignment="1" applyProtection="1">
      <alignment/>
      <protection locked="0"/>
    </xf>
    <xf numFmtId="0" fontId="26" fillId="37" borderId="53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4" fontId="22" fillId="40" borderId="0" xfId="0" applyNumberFormat="1" applyFont="1" applyFill="1" applyAlignment="1">
      <alignment/>
    </xf>
    <xf numFmtId="4" fontId="22" fillId="41" borderId="0" xfId="0" applyNumberFormat="1" applyFont="1" applyFill="1" applyAlignment="1">
      <alignment/>
    </xf>
    <xf numFmtId="165" fontId="67" fillId="42" borderId="10" xfId="0" applyNumberFormat="1" applyFont="1" applyFill="1" applyBorder="1" applyAlignment="1" applyProtection="1">
      <alignment/>
      <protection locked="0"/>
    </xf>
    <xf numFmtId="165" fontId="26" fillId="42" borderId="10" xfId="0" applyNumberFormat="1" applyFont="1" applyFill="1" applyBorder="1" applyAlignment="1" applyProtection="1">
      <alignment/>
      <protection locked="0"/>
    </xf>
    <xf numFmtId="165" fontId="25" fillId="42" borderId="10" xfId="0" applyNumberFormat="1" applyFont="1" applyFill="1" applyBorder="1" applyAlignment="1" applyProtection="1">
      <alignment/>
      <protection locked="0"/>
    </xf>
    <xf numFmtId="0" fontId="22" fillId="41" borderId="0" xfId="0" applyFont="1" applyFill="1" applyAlignment="1">
      <alignment/>
    </xf>
    <xf numFmtId="0" fontId="22" fillId="40" borderId="0" xfId="0" applyFont="1" applyFill="1" applyAlignment="1">
      <alignment/>
    </xf>
    <xf numFmtId="39" fontId="22" fillId="8" borderId="10" xfId="0" applyNumberFormat="1" applyFont="1" applyFill="1" applyBorder="1" applyAlignment="1">
      <alignment/>
    </xf>
    <xf numFmtId="4" fontId="26" fillId="38" borderId="19" xfId="0" applyNumberFormat="1" applyFont="1" applyFill="1" applyBorder="1" applyAlignment="1">
      <alignment/>
    </xf>
    <xf numFmtId="4" fontId="26" fillId="41" borderId="10" xfId="0" applyNumberFormat="1" applyFont="1" applyFill="1" applyBorder="1" applyAlignment="1">
      <alignment horizontal="center" wrapText="1"/>
    </xf>
    <xf numFmtId="0" fontId="25" fillId="8" borderId="31" xfId="0" applyFont="1" applyFill="1" applyBorder="1" applyAlignment="1">
      <alignment/>
    </xf>
    <xf numFmtId="0" fontId="25" fillId="4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/>
      <protection locked="0"/>
    </xf>
    <xf numFmtId="171" fontId="68" fillId="0" borderId="10" xfId="0" applyNumberFormat="1" applyFont="1" applyBorder="1" applyAlignment="1" applyProtection="1">
      <alignment horizontal="center" vertical="center"/>
      <protection locked="0"/>
    </xf>
    <xf numFmtId="165" fontId="68" fillId="0" borderId="10" xfId="0" applyNumberFormat="1" applyFont="1" applyBorder="1" applyAlignment="1" applyProtection="1">
      <alignment/>
      <protection locked="0"/>
    </xf>
    <xf numFmtId="0" fontId="18" fillId="33" borderId="63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64" xfId="46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2" fillId="36" borderId="63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5" xfId="0" applyFont="1" applyFill="1" applyBorder="1" applyAlignment="1" applyProtection="1">
      <alignment horizontal="center" vertical="center" textRotation="90" wrapText="1"/>
      <protection locked="0"/>
    </xf>
    <xf numFmtId="0" fontId="0" fillId="0" borderId="66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3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5" xfId="0" applyFont="1" applyFill="1" applyBorder="1" applyAlignment="1" applyProtection="1">
      <alignment horizontal="center" vertical="center" textRotation="90" wrapText="1"/>
      <protection locked="0"/>
    </xf>
    <xf numFmtId="0" fontId="19" fillId="0" borderId="67" xfId="0" applyFont="1" applyFill="1" applyBorder="1" applyAlignment="1" applyProtection="1">
      <alignment horizontal="center" vertical="center" textRotation="90" wrapText="1"/>
      <protection locked="0"/>
    </xf>
    <xf numFmtId="0" fontId="19" fillId="0" borderId="66" xfId="0" applyFont="1" applyFill="1" applyBorder="1" applyAlignment="1" applyProtection="1">
      <alignment horizontal="center" vertical="center" textRotation="90" wrapText="1"/>
      <protection locked="0"/>
    </xf>
    <xf numFmtId="49" fontId="7" fillId="35" borderId="63" xfId="0" applyNumberFormat="1" applyFont="1" applyFill="1" applyBorder="1" applyAlignment="1" applyProtection="1">
      <alignment horizontal="center" wrapText="1"/>
      <protection hidden="1"/>
    </xf>
    <xf numFmtId="49" fontId="7" fillId="35" borderId="68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0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71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7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5" xfId="0" applyNumberFormat="1" applyFont="1" applyFill="1" applyBorder="1" applyAlignment="1" applyProtection="1">
      <alignment horizontal="center" vertical="top" wrapText="1"/>
      <protection hidden="1" locked="0"/>
    </xf>
    <xf numFmtId="166" fontId="3" fillId="35" borderId="76" xfId="0" applyNumberFormat="1" applyFont="1" applyFill="1" applyBorder="1" applyAlignment="1" applyProtection="1">
      <alignment vertical="center"/>
      <protection hidden="1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3" fillId="35" borderId="74" xfId="0" applyNumberFormat="1" applyFont="1" applyFill="1" applyBorder="1" applyAlignment="1" applyProtection="1">
      <alignment vertical="center"/>
      <protection hidden="1"/>
    </xf>
    <xf numFmtId="166" fontId="7" fillId="0" borderId="78" xfId="0" applyNumberFormat="1" applyFont="1" applyFill="1" applyBorder="1" applyAlignment="1" applyProtection="1">
      <alignment horizontal="center"/>
      <protection hidden="1" locked="0"/>
    </xf>
    <xf numFmtId="166" fontId="7" fillId="0" borderId="79" xfId="0" applyNumberFormat="1" applyFont="1" applyFill="1" applyBorder="1" applyAlignment="1" applyProtection="1">
      <alignment horizontal="center"/>
      <protection hidden="1" locked="0"/>
    </xf>
    <xf numFmtId="166" fontId="7" fillId="0" borderId="71" xfId="0" applyNumberFormat="1" applyFont="1" applyFill="1" applyBorder="1" applyAlignment="1" applyProtection="1">
      <alignment horizontal="center"/>
      <protection hidden="1" locked="0"/>
    </xf>
    <xf numFmtId="166" fontId="3" fillId="35" borderId="80" xfId="0" applyNumberFormat="1" applyFont="1" applyFill="1" applyBorder="1" applyAlignment="1" applyProtection="1">
      <alignment vertical="center"/>
      <protection hidden="1"/>
    </xf>
    <xf numFmtId="166" fontId="3" fillId="35" borderId="81" xfId="0" applyNumberFormat="1" applyFont="1" applyFill="1" applyBorder="1" applyAlignment="1" applyProtection="1">
      <alignment vertical="center"/>
      <protection hidden="1"/>
    </xf>
    <xf numFmtId="166" fontId="3" fillId="35" borderId="82" xfId="0" applyNumberFormat="1" applyFont="1" applyFill="1" applyBorder="1" applyAlignment="1" applyProtection="1">
      <alignment vertical="center"/>
      <protection hidden="1"/>
    </xf>
    <xf numFmtId="166" fontId="3" fillId="35" borderId="83" xfId="0" applyNumberFormat="1" applyFont="1" applyFill="1" applyBorder="1" applyAlignment="1" applyProtection="1">
      <alignment vertical="center"/>
      <protection hidden="1"/>
    </xf>
    <xf numFmtId="166" fontId="3" fillId="35" borderId="84" xfId="0" applyNumberFormat="1" applyFont="1" applyFill="1" applyBorder="1" applyAlignment="1" applyProtection="1">
      <alignment vertical="center"/>
      <protection hidden="1"/>
    </xf>
    <xf numFmtId="3" fontId="7" fillId="0" borderId="78" xfId="0" applyNumberFormat="1" applyFont="1" applyFill="1" applyBorder="1" applyAlignment="1" applyProtection="1">
      <alignment horizontal="center" vertical="center"/>
      <protection hidden="1" locked="0"/>
    </xf>
    <xf numFmtId="3" fontId="7" fillId="0" borderId="79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horizontal="left"/>
    </xf>
    <xf numFmtId="0" fontId="4" fillId="35" borderId="80" xfId="0" applyFont="1" applyFill="1" applyBorder="1" applyAlignment="1" applyProtection="1">
      <alignment vertical="center"/>
      <protection hidden="1" locked="0"/>
    </xf>
    <xf numFmtId="0" fontId="4" fillId="35" borderId="69" xfId="0" applyFont="1" applyFill="1" applyBorder="1" applyAlignment="1" applyProtection="1">
      <alignment vertical="center"/>
      <protection hidden="1" locked="0"/>
    </xf>
    <xf numFmtId="0" fontId="4" fillId="35" borderId="81" xfId="0" applyFont="1" applyFill="1" applyBorder="1" applyAlignment="1" applyProtection="1">
      <alignment vertical="center"/>
      <protection hidden="1" locked="0"/>
    </xf>
    <xf numFmtId="0" fontId="4" fillId="35" borderId="82" xfId="0" applyFont="1" applyFill="1" applyBorder="1" applyAlignment="1" applyProtection="1">
      <alignment vertical="center"/>
      <protection hidden="1" locked="0"/>
    </xf>
    <xf numFmtId="0" fontId="4" fillId="35" borderId="76" xfId="0" applyFont="1" applyFill="1" applyBorder="1" applyAlignment="1" applyProtection="1">
      <alignment vertical="center"/>
      <protection hidden="1" locked="0"/>
    </xf>
    <xf numFmtId="0" fontId="4" fillId="35" borderId="70" xfId="0" applyFont="1" applyFill="1" applyBorder="1" applyAlignment="1" applyProtection="1">
      <alignment vertical="center"/>
      <protection hidden="1" locked="0"/>
    </xf>
    <xf numFmtId="0" fontId="4" fillId="35" borderId="83" xfId="0" applyFont="1" applyFill="1" applyBorder="1" applyAlignment="1" applyProtection="1">
      <alignment vertical="center"/>
      <protection hidden="1" locked="0"/>
    </xf>
    <xf numFmtId="0" fontId="4" fillId="35" borderId="84" xfId="0" applyFont="1" applyFill="1" applyBorder="1" applyAlignment="1" applyProtection="1">
      <alignment vertical="center"/>
      <protection hidden="1" locked="0"/>
    </xf>
    <xf numFmtId="166" fontId="3" fillId="35" borderId="86" xfId="0" applyNumberFormat="1" applyFont="1" applyFill="1" applyBorder="1" applyAlignment="1" applyProtection="1">
      <alignment vertical="center"/>
      <protection hidden="1"/>
    </xf>
    <xf numFmtId="166" fontId="3" fillId="35" borderId="72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left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4" fillId="35" borderId="87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80" xfId="0" applyNumberFormat="1" applyFont="1" applyFill="1" applyBorder="1" applyAlignment="1" applyProtection="1">
      <alignment horizontal="right"/>
      <protection hidden="1"/>
    </xf>
    <xf numFmtId="166" fontId="3" fillId="35" borderId="86" xfId="0" applyNumberFormat="1" applyFont="1" applyFill="1" applyBorder="1" applyAlignment="1" applyProtection="1">
      <alignment horizontal="right"/>
      <protection hidden="1"/>
    </xf>
    <xf numFmtId="166" fontId="3" fillId="35" borderId="82" xfId="0" applyNumberFormat="1" applyFont="1" applyFill="1" applyBorder="1" applyAlignment="1" applyProtection="1">
      <alignment horizontal="right"/>
      <protection hidden="1"/>
    </xf>
    <xf numFmtId="166" fontId="3" fillId="35" borderId="76" xfId="0" applyNumberFormat="1" applyFont="1" applyFill="1" applyBorder="1" applyAlignment="1" applyProtection="1">
      <alignment horizontal="right"/>
      <protection hidden="1"/>
    </xf>
    <xf numFmtId="166" fontId="3" fillId="35" borderId="77" xfId="0" applyNumberFormat="1" applyFont="1" applyFill="1" applyBorder="1" applyAlignment="1" applyProtection="1">
      <alignment horizontal="right"/>
      <protection hidden="1"/>
    </xf>
    <xf numFmtId="166" fontId="3" fillId="35" borderId="84" xfId="0" applyNumberFormat="1" applyFont="1" applyFill="1" applyBorder="1" applyAlignment="1" applyProtection="1">
      <alignment horizontal="right"/>
      <protection hidden="1"/>
    </xf>
    <xf numFmtId="3" fontId="4" fillId="35" borderId="80" xfId="0" applyNumberFormat="1" applyFont="1" applyFill="1" applyBorder="1" applyAlignment="1" applyProtection="1">
      <alignment horizontal="left" vertical="center"/>
      <protection hidden="1" locked="0"/>
    </xf>
    <xf numFmtId="3" fontId="4" fillId="35" borderId="69" xfId="0" applyNumberFormat="1" applyFont="1" applyFill="1" applyBorder="1" applyAlignment="1" applyProtection="1">
      <alignment horizontal="left" vertical="center"/>
      <protection hidden="1" locked="0"/>
    </xf>
    <xf numFmtId="3" fontId="4" fillId="35" borderId="81" xfId="0" applyNumberFormat="1" applyFont="1" applyFill="1" applyBorder="1" applyAlignment="1" applyProtection="1">
      <alignment horizontal="left" vertical="center"/>
      <protection hidden="1" locked="0"/>
    </xf>
    <xf numFmtId="3" fontId="4" fillId="35" borderId="72" xfId="0" applyNumberFormat="1" applyFont="1" applyFill="1" applyBorder="1" applyAlignment="1" applyProtection="1">
      <alignment horizontal="left" vertical="center"/>
      <protection hidden="1" locked="0"/>
    </xf>
    <xf numFmtId="0" fontId="4" fillId="35" borderId="76" xfId="0" applyFont="1" applyFill="1" applyBorder="1" applyAlignment="1" applyProtection="1">
      <alignment horizontal="left" vertical="center"/>
      <protection hidden="1" locked="0"/>
    </xf>
    <xf numFmtId="0" fontId="4" fillId="35" borderId="70" xfId="0" applyFont="1" applyFill="1" applyBorder="1" applyAlignment="1" applyProtection="1">
      <alignment horizontal="left" vertical="center"/>
      <protection hidden="1" locked="0"/>
    </xf>
    <xf numFmtId="0" fontId="4" fillId="35" borderId="83" xfId="0" applyFont="1" applyFill="1" applyBorder="1" applyAlignment="1" applyProtection="1">
      <alignment horizontal="left" vertical="center"/>
      <protection hidden="1" locked="0"/>
    </xf>
    <xf numFmtId="0" fontId="4" fillId="35" borderId="74" xfId="0" applyFont="1" applyFill="1" applyBorder="1" applyAlignment="1" applyProtection="1">
      <alignment horizontal="left" vertical="center"/>
      <protection hidden="1" locked="0"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88" xfId="0" applyFont="1" applyFill="1" applyBorder="1" applyAlignment="1" applyProtection="1">
      <alignment horizontal="center" vertical="center" wrapText="1"/>
      <protection locked="0"/>
    </xf>
    <xf numFmtId="0" fontId="0" fillId="0" borderId="8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87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49" fontId="7" fillId="34" borderId="63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4" fontId="4" fillId="33" borderId="72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86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9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22" xfId="46" applyFont="1" applyFill="1" applyBorder="1" applyAlignment="1" applyProtection="1">
      <alignment horizontal="center" vertical="center" wrapText="1"/>
      <protection hidden="1" locked="0"/>
    </xf>
    <xf numFmtId="0" fontId="7" fillId="33" borderId="15" xfId="46" applyFont="1" applyFill="1" applyBorder="1" applyAlignment="1" applyProtection="1">
      <alignment horizontal="center" vertical="center" wrapText="1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3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4" fontId="7" fillId="33" borderId="51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3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5" xfId="0" applyFont="1" applyBorder="1" applyAlignment="1" applyProtection="1">
      <alignment horizontal="center" vertical="center" textRotation="90" wrapText="1"/>
      <protection locked="0"/>
    </xf>
    <xf numFmtId="0" fontId="12" fillId="0" borderId="66" xfId="0" applyFont="1" applyBorder="1" applyAlignment="1" applyProtection="1">
      <alignment horizontal="center" vertical="center" textRotation="90" wrapText="1"/>
      <protection locked="0"/>
    </xf>
    <xf numFmtId="0" fontId="0" fillId="0" borderId="65" xfId="0" applyFill="1" applyBorder="1" applyAlignment="1" applyProtection="1">
      <alignment horizontal="center" vertical="center" textRotation="90" wrapText="1"/>
      <protection locked="0"/>
    </xf>
    <xf numFmtId="0" fontId="0" fillId="0" borderId="66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43" borderId="21" xfId="0" applyFont="1" applyFill="1" applyBorder="1" applyAlignment="1" applyProtection="1">
      <alignment horizontal="center" vertical="center" textRotation="90" wrapText="1"/>
      <protection locked="0"/>
    </xf>
    <xf numFmtId="0" fontId="12" fillId="43" borderId="65" xfId="0" applyFont="1" applyFill="1" applyBorder="1" applyAlignment="1" applyProtection="1">
      <alignment horizontal="center" vertical="center" textRotation="90" wrapText="1"/>
      <protection locked="0"/>
    </xf>
    <xf numFmtId="0" fontId="12" fillId="43" borderId="66" xfId="0" applyFont="1" applyFill="1" applyBorder="1" applyAlignment="1" applyProtection="1">
      <alignment horizontal="center" vertical="center" textRotation="90" wrapText="1"/>
      <protection locked="0"/>
    </xf>
    <xf numFmtId="0" fontId="26" fillId="41" borderId="33" xfId="0" applyFont="1" applyFill="1" applyBorder="1" applyAlignment="1">
      <alignment horizontal="center" vertical="center" wrapText="1"/>
    </xf>
    <xf numFmtId="0" fontId="26" fillId="41" borderId="48" xfId="0" applyFont="1" applyFill="1" applyBorder="1" applyAlignment="1">
      <alignment horizontal="center" vertical="center" wrapText="1"/>
    </xf>
    <xf numFmtId="0" fontId="26" fillId="41" borderId="90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/>
      <protection locked="0"/>
    </xf>
    <xf numFmtId="0" fontId="12" fillId="37" borderId="87" xfId="0" applyFont="1" applyFill="1" applyBorder="1" applyAlignment="1" applyProtection="1">
      <alignment horizontal="center"/>
      <protection locked="0"/>
    </xf>
    <xf numFmtId="0" fontId="12" fillId="37" borderId="14" xfId="0" applyFont="1" applyFill="1" applyBorder="1" applyAlignment="1" applyProtection="1">
      <alignment horizontal="center"/>
      <protection locked="0"/>
    </xf>
    <xf numFmtId="171" fontId="22" fillId="0" borderId="11" xfId="0" applyNumberFormat="1" applyFont="1" applyBorder="1" applyAlignment="1">
      <alignment horizontal="center"/>
    </xf>
    <xf numFmtId="171" fontId="22" fillId="0" borderId="87" xfId="0" applyNumberFormat="1" applyFont="1" applyBorder="1" applyAlignment="1">
      <alignment horizontal="center"/>
    </xf>
    <xf numFmtId="171" fontId="22" fillId="0" borderId="14" xfId="0" applyNumberFormat="1" applyFont="1" applyBorder="1" applyAlignment="1">
      <alignment horizontal="center"/>
    </xf>
    <xf numFmtId="0" fontId="7" fillId="39" borderId="13" xfId="0" applyFont="1" applyFill="1" applyBorder="1" applyAlignment="1" applyProtection="1">
      <alignment horizontal="left"/>
      <protection locked="0"/>
    </xf>
    <xf numFmtId="0" fontId="7" fillId="39" borderId="19" xfId="0" applyFont="1" applyFill="1" applyBorder="1" applyAlignment="1" applyProtection="1">
      <alignment horizontal="left"/>
      <protection locked="0"/>
    </xf>
    <xf numFmtId="0" fontId="7" fillId="39" borderId="87" xfId="0" applyFont="1" applyFill="1" applyBorder="1" applyAlignment="1" applyProtection="1">
      <alignment horizontal="left"/>
      <protection locked="0"/>
    </xf>
    <xf numFmtId="0" fontId="7" fillId="39" borderId="14" xfId="0" applyFont="1" applyFill="1" applyBorder="1" applyAlignment="1" applyProtection="1">
      <alignment horizontal="left"/>
      <protection locked="0"/>
    </xf>
    <xf numFmtId="0" fontId="25" fillId="39" borderId="16" xfId="0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 vertical="center" wrapText="1"/>
    </xf>
    <xf numFmtId="0" fontId="25" fillId="39" borderId="32" xfId="0" applyFont="1" applyFill="1" applyBorder="1" applyAlignment="1" applyProtection="1">
      <alignment vertical="center" wrapText="1"/>
      <protection locked="0"/>
    </xf>
    <xf numFmtId="0" fontId="25" fillId="39" borderId="54" xfId="0" applyFont="1" applyFill="1" applyBorder="1" applyAlignment="1" applyProtection="1">
      <alignment vertical="center" wrapText="1"/>
      <protection locked="0"/>
    </xf>
    <xf numFmtId="0" fontId="25" fillId="39" borderId="91" xfId="0" applyFont="1" applyFill="1" applyBorder="1" applyAlignment="1" applyProtection="1">
      <alignment vertical="center" wrapText="1"/>
      <protection locked="0"/>
    </xf>
    <xf numFmtId="44" fontId="25" fillId="39" borderId="32" xfId="38" applyFont="1" applyFill="1" applyBorder="1" applyAlignment="1" applyProtection="1">
      <alignment vertical="center" wrapText="1"/>
      <protection locked="0"/>
    </xf>
    <xf numFmtId="0" fontId="25" fillId="39" borderId="32" xfId="0" applyFont="1" applyFill="1" applyBorder="1" applyAlignment="1" applyProtection="1">
      <alignment vertical="center"/>
      <protection locked="0"/>
    </xf>
    <xf numFmtId="0" fontId="25" fillId="39" borderId="54" xfId="0" applyFont="1" applyFill="1" applyBorder="1" applyAlignment="1" applyProtection="1">
      <alignment vertical="center"/>
      <protection locked="0"/>
    </xf>
    <xf numFmtId="0" fontId="25" fillId="39" borderId="91" xfId="0" applyFont="1" applyFill="1" applyBorder="1" applyAlignment="1" applyProtection="1">
      <alignment vertical="center"/>
      <protection locked="0"/>
    </xf>
    <xf numFmtId="44" fontId="26" fillId="0" borderId="32" xfId="38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26" fillId="0" borderId="91" xfId="0" applyFont="1" applyBorder="1" applyAlignment="1" applyProtection="1">
      <alignment vertical="center" wrapText="1"/>
      <protection locked="0"/>
    </xf>
    <xf numFmtId="0" fontId="25" fillId="39" borderId="32" xfId="0" applyFont="1" applyFill="1" applyBorder="1" applyAlignment="1" applyProtection="1">
      <alignment horizontal="center" vertical="center" wrapText="1"/>
      <protection locked="0"/>
    </xf>
    <xf numFmtId="0" fontId="25" fillId="39" borderId="54" xfId="0" applyFont="1" applyFill="1" applyBorder="1" applyAlignment="1" applyProtection="1">
      <alignment horizontal="center" vertical="center" wrapText="1"/>
      <protection locked="0"/>
    </xf>
    <xf numFmtId="0" fontId="25" fillId="39" borderId="91" xfId="0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91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91" xfId="0" applyFont="1" applyBorder="1" applyAlignment="1" applyProtection="1">
      <alignment vertical="center"/>
      <protection locked="0"/>
    </xf>
    <xf numFmtId="0" fontId="26" fillId="40" borderId="92" xfId="0" applyFont="1" applyFill="1" applyBorder="1" applyAlignment="1">
      <alignment horizontal="center" vertical="center"/>
    </xf>
    <xf numFmtId="0" fontId="26" fillId="40" borderId="93" xfId="0" applyFont="1" applyFill="1" applyBorder="1" applyAlignment="1">
      <alignment horizontal="center" vertical="center"/>
    </xf>
    <xf numFmtId="0" fontId="26" fillId="40" borderId="94" xfId="0" applyFont="1" applyFill="1" applyBorder="1" applyAlignment="1">
      <alignment horizontal="center" vertical="center"/>
    </xf>
    <xf numFmtId="3" fontId="25" fillId="39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41" borderId="33" xfId="0" applyFont="1" applyFill="1" applyBorder="1" applyAlignment="1">
      <alignment horizontal="center" vertical="center"/>
    </xf>
    <xf numFmtId="0" fontId="26" fillId="41" borderId="48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vertical="center" wrapText="1"/>
    </xf>
    <xf numFmtId="0" fontId="25" fillId="39" borderId="10" xfId="0" applyFont="1" applyFill="1" applyBorder="1" applyAlignment="1">
      <alignment wrapText="1"/>
    </xf>
    <xf numFmtId="0" fontId="25" fillId="39" borderId="10" xfId="0" applyFont="1" applyFill="1" applyBorder="1" applyAlignment="1">
      <alignment horizontal="center" vertical="center" wrapText="1"/>
    </xf>
    <xf numFmtId="171" fontId="25" fillId="39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 applyProtection="1">
      <alignment horizontal="left"/>
      <protection locked="0"/>
    </xf>
    <xf numFmtId="44" fontId="25" fillId="39" borderId="95" xfId="38" applyFont="1" applyFill="1" applyBorder="1" applyAlignment="1" applyProtection="1">
      <alignment horizontal="center" vertical="center" wrapText="1"/>
      <protection locked="0"/>
    </xf>
    <xf numFmtId="44" fontId="25" fillId="39" borderId="96" xfId="38" applyFont="1" applyFill="1" applyBorder="1" applyAlignment="1" applyProtection="1">
      <alignment horizontal="center" vertical="center" wrapText="1"/>
      <protection locked="0"/>
    </xf>
    <xf numFmtId="44" fontId="25" fillId="39" borderId="53" xfId="38" applyFont="1" applyFill="1" applyBorder="1" applyAlignment="1" applyProtection="1">
      <alignment horizontal="center" vertical="center" wrapText="1"/>
      <protection locked="0"/>
    </xf>
    <xf numFmtId="44" fontId="25" fillId="39" borderId="0" xfId="38" applyFont="1" applyFill="1" applyBorder="1" applyAlignment="1" applyProtection="1">
      <alignment horizontal="center" vertical="center" wrapText="1"/>
      <protection locked="0"/>
    </xf>
    <xf numFmtId="44" fontId="25" fillId="39" borderId="92" xfId="38" applyFont="1" applyFill="1" applyBorder="1" applyAlignment="1" applyProtection="1">
      <alignment horizontal="center" vertical="center" wrapText="1"/>
      <protection locked="0"/>
    </xf>
    <xf numFmtId="44" fontId="25" fillId="39" borderId="93" xfId="38" applyFont="1" applyFill="1" applyBorder="1" applyAlignment="1" applyProtection="1">
      <alignment horizontal="center" vertical="center" wrapText="1"/>
      <protection locked="0"/>
    </xf>
    <xf numFmtId="0" fontId="26" fillId="32" borderId="31" xfId="0" applyFont="1" applyFill="1" applyBorder="1" applyAlignment="1">
      <alignment horizontal="center"/>
    </xf>
    <xf numFmtId="0" fontId="22" fillId="0" borderId="97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44" fontId="26" fillId="0" borderId="95" xfId="38" applyFont="1" applyBorder="1" applyAlignment="1" applyProtection="1">
      <alignment horizontal="center" vertical="center" wrapText="1"/>
      <protection locked="0"/>
    </xf>
    <xf numFmtId="44" fontId="26" fillId="0" borderId="96" xfId="38" applyFont="1" applyBorder="1" applyAlignment="1" applyProtection="1">
      <alignment horizontal="center" vertical="center" wrapText="1"/>
      <protection locked="0"/>
    </xf>
    <xf numFmtId="44" fontId="26" fillId="0" borderId="53" xfId="38" applyFont="1" applyBorder="1" applyAlignment="1" applyProtection="1">
      <alignment horizontal="center" vertical="center" wrapText="1"/>
      <protection locked="0"/>
    </xf>
    <xf numFmtId="44" fontId="26" fillId="0" borderId="0" xfId="38" applyFont="1" applyBorder="1" applyAlignment="1" applyProtection="1">
      <alignment horizontal="center" vertical="center" wrapText="1"/>
      <protection locked="0"/>
    </xf>
    <xf numFmtId="44" fontId="26" fillId="0" borderId="92" xfId="38" applyFont="1" applyBorder="1" applyAlignment="1" applyProtection="1">
      <alignment horizontal="center" vertical="center" wrapText="1"/>
      <protection locked="0"/>
    </xf>
    <xf numFmtId="44" fontId="26" fillId="0" borderId="93" xfId="38" applyFont="1" applyBorder="1" applyAlignment="1" applyProtection="1">
      <alignment horizontal="center" vertical="center" wrapText="1"/>
      <protection locked="0"/>
    </xf>
    <xf numFmtId="0" fontId="25" fillId="32" borderId="31" xfId="0" applyFont="1" applyFill="1" applyBorder="1" applyAlignment="1">
      <alignment horizontal="center"/>
    </xf>
    <xf numFmtId="0" fontId="25" fillId="42" borderId="78" xfId="0" applyFont="1" applyFill="1" applyBorder="1" applyAlignment="1">
      <alignment horizontal="center" vertical="center" wrapText="1"/>
    </xf>
    <xf numFmtId="0" fontId="25" fillId="42" borderId="79" xfId="0" applyFont="1" applyFill="1" applyBorder="1" applyAlignment="1">
      <alignment horizontal="center" vertical="center" wrapText="1"/>
    </xf>
    <xf numFmtId="0" fontId="25" fillId="42" borderId="85" xfId="0" applyFont="1" applyFill="1" applyBorder="1" applyAlignment="1">
      <alignment horizontal="center" vertical="center" wrapText="1"/>
    </xf>
    <xf numFmtId="0" fontId="26" fillId="41" borderId="98" xfId="0" applyFont="1" applyFill="1" applyBorder="1" applyAlignment="1">
      <alignment horizontal="center" vertical="center" wrapText="1"/>
    </xf>
    <xf numFmtId="0" fontId="26" fillId="41" borderId="50" xfId="0" applyFont="1" applyFill="1" applyBorder="1" applyAlignment="1">
      <alignment horizontal="center" vertical="center" wrapText="1"/>
    </xf>
    <xf numFmtId="0" fontId="26" fillId="41" borderId="99" xfId="0" applyFont="1" applyFill="1" applyBorder="1" applyAlignment="1">
      <alignment horizontal="center" vertical="center" wrapText="1"/>
    </xf>
    <xf numFmtId="0" fontId="26" fillId="41" borderId="100" xfId="0" applyFont="1" applyFill="1" applyBorder="1" applyAlignment="1">
      <alignment horizontal="center" vertical="center" wrapText="1"/>
    </xf>
    <xf numFmtId="0" fontId="26" fillId="41" borderId="101" xfId="0" applyFont="1" applyFill="1" applyBorder="1" applyAlignment="1">
      <alignment horizontal="center" vertical="center" wrapText="1"/>
    </xf>
    <xf numFmtId="0" fontId="26" fillId="41" borderId="102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 applyProtection="1">
      <alignment horizontal="center" wrapText="1"/>
      <protection locked="0"/>
    </xf>
    <xf numFmtId="0" fontId="7" fillId="39" borderId="10" xfId="0" applyFont="1" applyFill="1" applyBorder="1" applyAlignment="1" applyProtection="1">
      <alignment horizontal="center" wrapText="1"/>
      <protection locked="0"/>
    </xf>
    <xf numFmtId="0" fontId="12" fillId="0" borderId="6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2" fontId="12" fillId="37" borderId="11" xfId="0" applyNumberFormat="1" applyFont="1" applyFill="1" applyBorder="1" applyAlignment="1">
      <alignment horizontal="center"/>
    </xf>
    <xf numFmtId="2" fontId="12" fillId="37" borderId="14" xfId="0" applyNumberFormat="1" applyFont="1" applyFill="1" applyBorder="1" applyAlignment="1">
      <alignment horizontal="center"/>
    </xf>
    <xf numFmtId="3" fontId="25" fillId="8" borderId="33" xfId="0" applyNumberFormat="1" applyFont="1" applyFill="1" applyBorder="1" applyAlignment="1">
      <alignment horizontal="center"/>
    </xf>
    <xf numFmtId="0" fontId="0" fillId="8" borderId="59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4" fontId="22" fillId="0" borderId="42" xfId="0" applyNumberFormat="1" applyFont="1" applyBorder="1" applyAlignment="1">
      <alignment horizontal="center"/>
    </xf>
    <xf numFmtId="174" fontId="22" fillId="0" borderId="44" xfId="0" applyNumberFormat="1" applyFont="1" applyBorder="1" applyAlignment="1">
      <alignment horizont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174" fontId="22" fillId="0" borderId="45" xfId="0" applyNumberFormat="1" applyFont="1" applyBorder="1" applyAlignment="1">
      <alignment horizontal="center"/>
    </xf>
    <xf numFmtId="0" fontId="22" fillId="0" borderId="47" xfId="0" applyFont="1" applyBorder="1" applyAlignment="1">
      <alignment/>
    </xf>
    <xf numFmtId="0" fontId="0" fillId="0" borderId="90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2" fillId="0" borderId="49" xfId="0" applyFont="1" applyBorder="1" applyAlignment="1">
      <alignment/>
    </xf>
    <xf numFmtId="0" fontId="0" fillId="0" borderId="99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2" fillId="0" borderId="103" xfId="0" applyFont="1" applyBorder="1" applyAlignment="1">
      <alignment/>
    </xf>
    <xf numFmtId="0" fontId="0" fillId="0" borderId="104" xfId="0" applyBorder="1" applyAlignment="1">
      <alignment/>
    </xf>
    <xf numFmtId="0" fontId="22" fillId="0" borderId="105" xfId="0" applyFont="1" applyBorder="1" applyAlignment="1">
      <alignment/>
    </xf>
    <xf numFmtId="0" fontId="0" fillId="0" borderId="105" xfId="0" applyBorder="1" applyAlignment="1">
      <alignment/>
    </xf>
    <xf numFmtId="0" fontId="22" fillId="0" borderId="3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9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87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95" xfId="38" applyFont="1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22" fillId="0" borderId="95" xfId="0" applyFont="1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10" fontId="25" fillId="41" borderId="10" xfId="0" applyNumberFormat="1" applyFont="1" applyFill="1" applyBorder="1" applyAlignment="1">
      <alignment horizontal="center" vertical="center" wrapText="1"/>
    </xf>
    <xf numFmtId="10" fontId="25" fillId="4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2 Návrh Záv.vyúčtová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465" t="s">
        <v>77</v>
      </c>
      <c r="B5" s="466"/>
      <c r="C5" s="466"/>
      <c r="D5" s="467"/>
      <c r="E5" s="56"/>
      <c r="F5" s="465" t="s">
        <v>30</v>
      </c>
      <c r="G5" s="466"/>
      <c r="H5" s="467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153" t="s">
        <v>40</v>
      </c>
    </row>
    <row r="6" spans="1:26" ht="14.25">
      <c r="A6" s="465" t="s">
        <v>28</v>
      </c>
      <c r="B6" s="466"/>
      <c r="C6" s="466"/>
      <c r="D6" s="467"/>
      <c r="E6" s="56"/>
      <c r="F6" s="468" t="s">
        <v>31</v>
      </c>
      <c r="G6" s="468"/>
      <c r="H6" s="468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22"/>
    </row>
    <row r="7" spans="1:26" ht="14.25">
      <c r="A7" s="465" t="s">
        <v>29</v>
      </c>
      <c r="B7" s="466"/>
      <c r="C7" s="466"/>
      <c r="D7" s="467"/>
      <c r="E7" s="56"/>
      <c r="F7" s="468" t="s">
        <v>32</v>
      </c>
      <c r="G7" s="468"/>
      <c r="H7" s="468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479" t="s">
        <v>53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1"/>
      <c r="M10" s="469" t="s">
        <v>83</v>
      </c>
      <c r="N10" s="470"/>
      <c r="O10" s="471"/>
      <c r="P10" s="67"/>
      <c r="Q10" s="67"/>
      <c r="R10" s="67"/>
      <c r="S10" s="67"/>
      <c r="T10" s="487" t="s">
        <v>54</v>
      </c>
      <c r="U10" s="488"/>
      <c r="V10" s="488"/>
      <c r="W10" s="488"/>
      <c r="X10" s="488"/>
      <c r="Y10" s="489"/>
      <c r="Z10" s="5"/>
    </row>
    <row r="11" spans="1:26" ht="12.75" customHeight="1">
      <c r="A11" s="502"/>
      <c r="B11" s="500" t="s">
        <v>15</v>
      </c>
      <c r="C11" s="496" t="s">
        <v>1</v>
      </c>
      <c r="D11" s="497" t="s">
        <v>0</v>
      </c>
      <c r="E11" s="498"/>
      <c r="F11" s="495" t="s">
        <v>19</v>
      </c>
      <c r="G11" s="495" t="s">
        <v>18</v>
      </c>
      <c r="H11" s="482" t="s">
        <v>39</v>
      </c>
      <c r="I11" s="475" t="s">
        <v>20</v>
      </c>
      <c r="J11" s="373" t="s">
        <v>74</v>
      </c>
      <c r="K11" s="477" t="s">
        <v>21</v>
      </c>
      <c r="L11" s="475" t="s">
        <v>9</v>
      </c>
      <c r="M11" s="472" t="s">
        <v>2</v>
      </c>
      <c r="N11" s="473"/>
      <c r="O11" s="474"/>
      <c r="P11" s="68"/>
      <c r="Q11" s="68"/>
      <c r="R11" s="68"/>
      <c r="S11" s="68"/>
      <c r="T11" s="484" t="s">
        <v>13</v>
      </c>
      <c r="U11" s="485"/>
      <c r="V11" s="485"/>
      <c r="W11" s="485"/>
      <c r="X11" s="485"/>
      <c r="Y11" s="486"/>
      <c r="Z11" s="5"/>
    </row>
    <row r="12" spans="1:26" ht="51.75" customHeight="1" thickBot="1">
      <c r="A12" s="503"/>
      <c r="B12" s="501"/>
      <c r="C12" s="499"/>
      <c r="D12" s="70"/>
      <c r="E12" s="69" t="s">
        <v>17</v>
      </c>
      <c r="F12" s="496"/>
      <c r="G12" s="496"/>
      <c r="H12" s="483"/>
      <c r="I12" s="476"/>
      <c r="J12" s="374"/>
      <c r="K12" s="478"/>
      <c r="L12" s="476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504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505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505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505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505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505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505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506"/>
      <c r="B20" s="375" t="s">
        <v>65</v>
      </c>
      <c r="C20" s="376"/>
      <c r="D20" s="376"/>
      <c r="E20" s="376"/>
      <c r="F20" s="376"/>
      <c r="G20" s="376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490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491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491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491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491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491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491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492"/>
      <c r="B28" s="375" t="s">
        <v>66</v>
      </c>
      <c r="C28" s="376"/>
      <c r="D28" s="376"/>
      <c r="E28" s="376"/>
      <c r="F28" s="376"/>
      <c r="G28" s="376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490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491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491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491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491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491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491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492"/>
      <c r="B36" s="380" t="s">
        <v>67</v>
      </c>
      <c r="C36" s="381"/>
      <c r="D36" s="381"/>
      <c r="E36" s="381"/>
      <c r="F36" s="381"/>
      <c r="G36" s="381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77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493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493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493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493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493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493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494"/>
      <c r="B44" s="380" t="s">
        <v>68</v>
      </c>
      <c r="C44" s="381"/>
      <c r="D44" s="381"/>
      <c r="E44" s="381"/>
      <c r="F44" s="381"/>
      <c r="G44" s="381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77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78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78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78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78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78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78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79"/>
      <c r="B52" s="375" t="s">
        <v>69</v>
      </c>
      <c r="C52" s="376"/>
      <c r="D52" s="376"/>
      <c r="E52" s="376"/>
      <c r="F52" s="376"/>
      <c r="G52" s="376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77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78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78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78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78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78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78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79"/>
      <c r="B60" s="380" t="s">
        <v>70</v>
      </c>
      <c r="C60" s="381"/>
      <c r="D60" s="381"/>
      <c r="E60" s="381"/>
      <c r="F60" s="381"/>
      <c r="G60" s="381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77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78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78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78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78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78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78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79"/>
      <c r="B68" s="375" t="s">
        <v>71</v>
      </c>
      <c r="C68" s="376"/>
      <c r="D68" s="376"/>
      <c r="E68" s="376"/>
      <c r="F68" s="376"/>
      <c r="G68" s="376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77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78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78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78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78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78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78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79"/>
      <c r="B76" s="380" t="s">
        <v>72</v>
      </c>
      <c r="C76" s="381"/>
      <c r="D76" s="381"/>
      <c r="E76" s="381"/>
      <c r="F76" s="381"/>
      <c r="G76" s="381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382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383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383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383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383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383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384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385"/>
      <c r="B84" s="370" t="s">
        <v>73</v>
      </c>
      <c r="C84" s="371"/>
      <c r="D84" s="371"/>
      <c r="E84" s="371"/>
      <c r="F84" s="371"/>
      <c r="G84" s="371"/>
      <c r="H84" s="372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53"/>
      <c r="B85" s="454"/>
      <c r="C85" s="454"/>
      <c r="D85" s="454"/>
      <c r="E85" s="454"/>
      <c r="F85" s="454"/>
      <c r="G85" s="454"/>
      <c r="H85" s="455"/>
      <c r="I85" s="146" t="s">
        <v>35</v>
      </c>
      <c r="J85" s="146"/>
      <c r="K85" s="146" t="s">
        <v>36</v>
      </c>
      <c r="L85" s="166" t="s">
        <v>37</v>
      </c>
      <c r="M85" s="436" t="s">
        <v>34</v>
      </c>
      <c r="N85" s="436"/>
      <c r="O85" s="437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380" t="s">
        <v>75</v>
      </c>
      <c r="C86" s="381"/>
      <c r="D86" s="381"/>
      <c r="E86" s="381"/>
      <c r="F86" s="381"/>
      <c r="G86" s="381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45" t="s">
        <v>81</v>
      </c>
      <c r="J88" s="446"/>
      <c r="K88" s="447"/>
      <c r="L88" s="447"/>
      <c r="M88" s="447"/>
      <c r="N88" s="448"/>
      <c r="O88" s="439">
        <f>L86+O86</f>
        <v>0</v>
      </c>
      <c r="P88" s="440"/>
      <c r="Q88" s="440"/>
      <c r="R88" s="440"/>
      <c r="S88" s="440"/>
      <c r="T88" s="441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49" t="s">
        <v>82</v>
      </c>
      <c r="J89" s="450"/>
      <c r="K89" s="451"/>
      <c r="L89" s="451"/>
      <c r="M89" s="451"/>
      <c r="N89" s="452"/>
      <c r="O89" s="442">
        <f>I86+M86</f>
        <v>0</v>
      </c>
      <c r="P89" s="443"/>
      <c r="Q89" s="443"/>
      <c r="R89" s="443"/>
      <c r="S89" s="443"/>
      <c r="T89" s="444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05" t="s">
        <v>42</v>
      </c>
      <c r="P91" s="406"/>
      <c r="Q91" s="406"/>
      <c r="R91" s="406"/>
      <c r="S91" s="406"/>
      <c r="T91" s="407"/>
      <c r="U91" s="413" t="s">
        <v>43</v>
      </c>
      <c r="V91" s="414"/>
      <c r="W91" s="415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17" t="s">
        <v>79</v>
      </c>
      <c r="J92" s="418"/>
      <c r="K92" s="419"/>
      <c r="L92" s="419"/>
      <c r="M92" s="419"/>
      <c r="N92" s="420"/>
      <c r="O92" s="408">
        <f>P86</f>
        <v>0</v>
      </c>
      <c r="P92" s="425"/>
      <c r="Q92" s="425"/>
      <c r="R92" s="425"/>
      <c r="S92" s="425"/>
      <c r="T92" s="426"/>
      <c r="U92" s="408">
        <f>R86</f>
        <v>0</v>
      </c>
      <c r="V92" s="409"/>
      <c r="W92" s="410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21" t="s">
        <v>80</v>
      </c>
      <c r="J93" s="422"/>
      <c r="K93" s="423"/>
      <c r="L93" s="423"/>
      <c r="M93" s="423"/>
      <c r="N93" s="424"/>
      <c r="O93" s="402">
        <f>Q86</f>
        <v>0</v>
      </c>
      <c r="P93" s="403"/>
      <c r="Q93" s="403"/>
      <c r="R93" s="403"/>
      <c r="S93" s="403"/>
      <c r="T93" s="404"/>
      <c r="U93" s="402">
        <f>S86</f>
        <v>0</v>
      </c>
      <c r="V93" s="411"/>
      <c r="W93" s="412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27" t="s">
        <v>55</v>
      </c>
      <c r="B95" s="427"/>
      <c r="C95" s="427"/>
      <c r="D95" s="427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416" t="s">
        <v>26</v>
      </c>
      <c r="B96" s="416"/>
      <c r="C96" s="416"/>
      <c r="D96" s="416"/>
      <c r="E96" s="416" t="s">
        <v>22</v>
      </c>
      <c r="F96" s="416"/>
      <c r="G96" s="416"/>
      <c r="H96" s="27" t="s">
        <v>23</v>
      </c>
      <c r="I96" s="416" t="s">
        <v>24</v>
      </c>
      <c r="J96" s="416"/>
      <c r="K96" s="416"/>
      <c r="L96" s="416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30"/>
      <c r="B97" s="431"/>
      <c r="C97" s="431"/>
      <c r="D97" s="432"/>
      <c r="E97" s="430"/>
      <c r="F97" s="431"/>
      <c r="G97" s="432"/>
      <c r="H97" s="428"/>
      <c r="I97" s="430"/>
      <c r="J97" s="431"/>
      <c r="K97" s="431"/>
      <c r="L97" s="432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33"/>
      <c r="B98" s="434"/>
      <c r="C98" s="434"/>
      <c r="D98" s="435"/>
      <c r="E98" s="433"/>
      <c r="F98" s="434"/>
      <c r="G98" s="435"/>
      <c r="H98" s="429"/>
      <c r="I98" s="433"/>
      <c r="J98" s="434"/>
      <c r="K98" s="434"/>
      <c r="L98" s="435"/>
      <c r="M98" s="13"/>
      <c r="T98" s="13"/>
      <c r="U98" s="386" t="s">
        <v>49</v>
      </c>
      <c r="V98" s="387"/>
      <c r="W98" s="394" t="s">
        <v>50</v>
      </c>
      <c r="X98" s="395"/>
      <c r="Y98" s="162"/>
      <c r="Z98" s="158" t="s">
        <v>4</v>
      </c>
    </row>
    <row r="99" spans="12:26" ht="12.75">
      <c r="L99" s="7"/>
      <c r="M99" s="10"/>
      <c r="T99" s="155" t="s">
        <v>51</v>
      </c>
      <c r="U99" s="388"/>
      <c r="V99" s="389"/>
      <c r="W99" s="396"/>
      <c r="X99" s="397"/>
      <c r="Y99" s="163"/>
      <c r="Z99" s="159"/>
    </row>
    <row r="100" spans="1:26" ht="12.75">
      <c r="A100" s="458" t="s">
        <v>78</v>
      </c>
      <c r="B100" s="458"/>
      <c r="C100" s="458"/>
      <c r="D100" s="458"/>
      <c r="E100" s="458"/>
      <c r="F100" s="458"/>
      <c r="G100" s="458"/>
      <c r="H100" s="19"/>
      <c r="I100" s="18"/>
      <c r="J100" s="18"/>
      <c r="K100" s="20"/>
      <c r="L100" s="20"/>
      <c r="M100" s="21"/>
      <c r="T100" s="156" t="s">
        <v>48</v>
      </c>
      <c r="U100" s="390"/>
      <c r="V100" s="391"/>
      <c r="W100" s="398"/>
      <c r="X100" s="399"/>
      <c r="Y100" s="163"/>
      <c r="Z100" s="160"/>
    </row>
    <row r="101" spans="1:26" ht="13.5" thickBot="1">
      <c r="A101" s="416" t="s">
        <v>25</v>
      </c>
      <c r="B101" s="416"/>
      <c r="C101" s="416"/>
      <c r="D101" s="416"/>
      <c r="E101" s="416"/>
      <c r="F101" s="416"/>
      <c r="G101" s="416"/>
      <c r="H101" s="41" t="s">
        <v>23</v>
      </c>
      <c r="I101" s="459" t="s">
        <v>24</v>
      </c>
      <c r="J101" s="459"/>
      <c r="K101" s="459"/>
      <c r="L101" s="459"/>
      <c r="M101" s="21"/>
      <c r="T101" s="157" t="s">
        <v>52</v>
      </c>
      <c r="U101" s="392"/>
      <c r="V101" s="393"/>
      <c r="W101" s="400"/>
      <c r="X101" s="401"/>
      <c r="Y101" s="163"/>
      <c r="Z101" s="161"/>
    </row>
    <row r="102" spans="1:26" ht="12.75">
      <c r="A102" s="456"/>
      <c r="B102" s="456"/>
      <c r="C102" s="456"/>
      <c r="D102" s="456"/>
      <c r="E102" s="456"/>
      <c r="F102" s="456"/>
      <c r="G102" s="456"/>
      <c r="H102" s="428"/>
      <c r="I102" s="459"/>
      <c r="J102" s="459"/>
      <c r="K102" s="459"/>
      <c r="L102" s="459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56"/>
      <c r="B103" s="456"/>
      <c r="C103" s="456"/>
      <c r="D103" s="456"/>
      <c r="E103" s="456"/>
      <c r="F103" s="456"/>
      <c r="G103" s="456"/>
      <c r="H103" s="429"/>
      <c r="I103" s="459"/>
      <c r="J103" s="459"/>
      <c r="K103" s="459"/>
      <c r="L103" s="459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60" t="s">
        <v>27</v>
      </c>
      <c r="B104" s="461"/>
      <c r="C104" s="461"/>
      <c r="D104" s="461"/>
      <c r="E104" s="461"/>
      <c r="F104" s="461"/>
      <c r="G104" s="462"/>
      <c r="H104" s="42" t="s">
        <v>23</v>
      </c>
      <c r="I104" s="463" t="s">
        <v>24</v>
      </c>
      <c r="J104" s="463"/>
      <c r="K104" s="463"/>
      <c r="L104" s="463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56"/>
      <c r="B105" s="456"/>
      <c r="C105" s="456"/>
      <c r="D105" s="456"/>
      <c r="E105" s="456"/>
      <c r="F105" s="456"/>
      <c r="G105" s="456"/>
      <c r="H105" s="428"/>
      <c r="I105" s="457"/>
      <c r="J105" s="457"/>
      <c r="K105" s="457"/>
      <c r="L105" s="457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56"/>
      <c r="B106" s="456"/>
      <c r="C106" s="456"/>
      <c r="D106" s="456"/>
      <c r="E106" s="456"/>
      <c r="F106" s="456"/>
      <c r="G106" s="456"/>
      <c r="H106" s="429"/>
      <c r="I106" s="457"/>
      <c r="J106" s="457"/>
      <c r="K106" s="457"/>
      <c r="L106" s="457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A45:A52"/>
    <mergeCell ref="A53:A60"/>
    <mergeCell ref="B28:G28"/>
    <mergeCell ref="B11:B12"/>
    <mergeCell ref="A11:A12"/>
    <mergeCell ref="A13:A20"/>
    <mergeCell ref="A29:A36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M11:O11"/>
    <mergeCell ref="I11:I12"/>
    <mergeCell ref="K11:K12"/>
    <mergeCell ref="B10:L10"/>
    <mergeCell ref="H11:H12"/>
    <mergeCell ref="A7:D7"/>
    <mergeCell ref="F7:H7"/>
    <mergeCell ref="L11:L12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M85:O85"/>
    <mergeCell ref="K87:T87"/>
    <mergeCell ref="O88:T88"/>
    <mergeCell ref="O89:T89"/>
    <mergeCell ref="I88:N88"/>
    <mergeCell ref="I89:N89"/>
    <mergeCell ref="B86:G86"/>
    <mergeCell ref="A95:D95"/>
    <mergeCell ref="A96:D96"/>
    <mergeCell ref="E96:G96"/>
    <mergeCell ref="H97:H98"/>
    <mergeCell ref="I97:L98"/>
    <mergeCell ref="A97:D98"/>
    <mergeCell ref="E97:G98"/>
    <mergeCell ref="O93:T93"/>
    <mergeCell ref="O91:T91"/>
    <mergeCell ref="U92:W92"/>
    <mergeCell ref="U93:W93"/>
    <mergeCell ref="U91:W91"/>
    <mergeCell ref="I96:L96"/>
    <mergeCell ref="I92:N92"/>
    <mergeCell ref="I93:N93"/>
    <mergeCell ref="O92:T92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4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41" workbookViewId="0" topLeftCell="A1">
      <selection activeCell="K1" sqref="K1:N1"/>
    </sheetView>
  </sheetViews>
  <sheetFormatPr defaultColWidth="9.140625" defaultRowHeight="12.75"/>
  <cols>
    <col min="1" max="1" width="5.28125" style="179" customWidth="1"/>
    <col min="2" max="2" width="22.28125" style="179" customWidth="1"/>
    <col min="3" max="3" width="17.7109375" style="179" customWidth="1"/>
    <col min="4" max="4" width="18.421875" style="179" customWidth="1"/>
    <col min="5" max="5" width="18.8515625" style="179" customWidth="1"/>
    <col min="6" max="6" width="19.421875" style="272" customWidth="1"/>
    <col min="7" max="7" width="6.421875" style="179" customWidth="1"/>
    <col min="8" max="8" width="6.140625" style="179" customWidth="1"/>
    <col min="9" max="9" width="11.8515625" style="181" customWidth="1"/>
    <col min="10" max="10" width="14.57421875" style="179" customWidth="1"/>
    <col min="11" max="11" width="15.421875" style="179" customWidth="1"/>
    <col min="12" max="12" width="15.7109375" style="179" customWidth="1"/>
    <col min="13" max="13" width="16.00390625" style="179" customWidth="1"/>
    <col min="14" max="14" width="19.421875" style="179" customWidth="1"/>
    <col min="15" max="15" width="15.8515625" style="179" customWidth="1"/>
    <col min="16" max="16" width="12.7109375" style="179" customWidth="1"/>
    <col min="17" max="17" width="11.7109375" style="179" customWidth="1"/>
    <col min="18" max="18" width="11.28125" style="179" customWidth="1"/>
    <col min="19" max="19" width="12.8515625" style="179" customWidth="1"/>
    <col min="20" max="20" width="9.140625" style="179" customWidth="1"/>
    <col min="21" max="21" width="10.140625" style="179" customWidth="1"/>
    <col min="22" max="22" width="9.140625" style="179" customWidth="1"/>
    <col min="23" max="23" width="10.140625" style="179" customWidth="1"/>
    <col min="24" max="16384" width="9.140625" style="179" customWidth="1"/>
  </cols>
  <sheetData>
    <row r="1" spans="1:16" ht="12.75" customHeight="1">
      <c r="A1" s="582" t="s">
        <v>249</v>
      </c>
      <c r="B1" s="582"/>
      <c r="C1" s="340"/>
      <c r="D1" s="340"/>
      <c r="E1" s="340"/>
      <c r="F1" s="340"/>
      <c r="G1" s="340"/>
      <c r="H1" s="340"/>
      <c r="I1" s="340"/>
      <c r="J1" s="340"/>
      <c r="K1" s="583" t="s">
        <v>272</v>
      </c>
      <c r="L1" s="583"/>
      <c r="M1" s="583"/>
      <c r="N1" s="583"/>
      <c r="O1" s="340"/>
      <c r="P1" s="348"/>
    </row>
    <row r="2" spans="1:17" ht="33" customHeight="1">
      <c r="A2" s="516"/>
      <c r="B2" s="517"/>
      <c r="C2" s="510"/>
      <c r="D2" s="512"/>
      <c r="E2" s="327" t="s">
        <v>248</v>
      </c>
      <c r="F2" s="513"/>
      <c r="G2" s="514"/>
      <c r="H2" s="514"/>
      <c r="I2" s="514"/>
      <c r="J2" s="515"/>
      <c r="K2" s="330" t="s">
        <v>270</v>
      </c>
      <c r="L2" s="366" t="s">
        <v>269</v>
      </c>
      <c r="M2" s="342" t="s">
        <v>241</v>
      </c>
      <c r="N2" s="329" t="s">
        <v>243</v>
      </c>
      <c r="Q2" s="280"/>
    </row>
    <row r="3" spans="1:17" ht="12.75">
      <c r="A3" s="518" t="s">
        <v>262</v>
      </c>
      <c r="B3" s="519"/>
      <c r="C3" s="587"/>
      <c r="D3" s="588"/>
      <c r="E3" s="328" t="s">
        <v>242</v>
      </c>
      <c r="F3" s="510"/>
      <c r="G3" s="511"/>
      <c r="H3" s="511"/>
      <c r="I3" s="511"/>
      <c r="J3" s="512"/>
      <c r="K3" s="634">
        <v>0</v>
      </c>
      <c r="L3" s="635">
        <v>0</v>
      </c>
      <c r="M3" s="364">
        <v>0</v>
      </c>
      <c r="N3" s="349">
        <v>0</v>
      </c>
      <c r="Q3" s="280"/>
    </row>
    <row r="4" spans="1:10" ht="12.75">
      <c r="A4" s="347"/>
      <c r="B4" s="346"/>
      <c r="F4" s="181"/>
      <c r="G4" s="346"/>
      <c r="H4" s="346"/>
      <c r="I4" s="179"/>
      <c r="J4" s="181"/>
    </row>
    <row r="5" spans="1:20" ht="12">
      <c r="A5" s="520" t="s">
        <v>240</v>
      </c>
      <c r="B5" s="522" t="s">
        <v>15</v>
      </c>
      <c r="C5" s="522" t="s">
        <v>0</v>
      </c>
      <c r="D5" s="522" t="s">
        <v>90</v>
      </c>
      <c r="E5" s="522" t="s">
        <v>238</v>
      </c>
      <c r="F5" s="554" t="s">
        <v>84</v>
      </c>
      <c r="G5" s="324" t="s">
        <v>85</v>
      </c>
      <c r="H5" s="324" t="s">
        <v>85</v>
      </c>
      <c r="I5" s="553" t="s">
        <v>86</v>
      </c>
      <c r="J5" s="547" t="s">
        <v>87</v>
      </c>
      <c r="K5" s="547" t="s">
        <v>88</v>
      </c>
      <c r="L5" s="547" t="s">
        <v>89</v>
      </c>
      <c r="M5" s="547" t="s">
        <v>18</v>
      </c>
      <c r="N5" s="551" t="s">
        <v>236</v>
      </c>
      <c r="O5" s="553" t="s">
        <v>235</v>
      </c>
      <c r="P5" s="553"/>
      <c r="Q5" s="361" t="s">
        <v>265</v>
      </c>
      <c r="R5" s="360" t="s">
        <v>266</v>
      </c>
      <c r="S5" s="360" t="s">
        <v>267</v>
      </c>
      <c r="T5" s="361" t="s">
        <v>268</v>
      </c>
    </row>
    <row r="6" spans="1:16" ht="12">
      <c r="A6" s="521"/>
      <c r="B6" s="523"/>
      <c r="C6" s="523"/>
      <c r="D6" s="523"/>
      <c r="E6" s="523"/>
      <c r="F6" s="554"/>
      <c r="G6" s="325" t="s">
        <v>91</v>
      </c>
      <c r="H6" s="325" t="s">
        <v>92</v>
      </c>
      <c r="I6" s="553"/>
      <c r="J6" s="548"/>
      <c r="K6" s="548"/>
      <c r="L6" s="548"/>
      <c r="M6" s="548"/>
      <c r="N6" s="552"/>
      <c r="O6" s="553"/>
      <c r="P6" s="553"/>
    </row>
    <row r="7" spans="1:20" ht="12">
      <c r="A7" s="294"/>
      <c r="B7" s="294"/>
      <c r="C7" s="294"/>
      <c r="D7" s="295"/>
      <c r="E7" s="295"/>
      <c r="F7" s="296"/>
      <c r="G7" s="343">
        <v>5010</v>
      </c>
      <c r="H7" s="343"/>
      <c r="I7" s="344" t="s">
        <v>234</v>
      </c>
      <c r="J7" s="345"/>
      <c r="K7" s="345"/>
      <c r="L7" s="345">
        <f>J7+K7</f>
        <v>0</v>
      </c>
      <c r="M7" s="350"/>
      <c r="N7" s="357"/>
      <c r="O7" s="555"/>
      <c r="P7" s="555"/>
      <c r="Q7" s="282">
        <f aca="true" t="shared" si="0" ref="Q7:Q38">IF(I7="ANO",IF(H7&lt;&gt;"",L7+N7,0),0)</f>
        <v>0</v>
      </c>
      <c r="R7" s="282">
        <f aca="true" t="shared" si="1" ref="R7:R38">IF(I7="Ne",IF(H7&lt;&gt;"",L7+N7,0),0)</f>
        <v>0</v>
      </c>
      <c r="S7" s="282">
        <f aca="true" t="shared" si="2" ref="S7:S38">IF(I7="Ne",IF(G7&lt;&gt;"",L7+N7,0),0)</f>
        <v>0</v>
      </c>
      <c r="T7" s="282">
        <f aca="true" t="shared" si="3" ref="T7:T38">IF(I7="ANO",IF(G7&lt;&gt;"",L7+N7,0),0)</f>
        <v>0</v>
      </c>
    </row>
    <row r="8" spans="1:20" ht="12">
      <c r="A8" s="294"/>
      <c r="B8" s="294"/>
      <c r="C8" s="294"/>
      <c r="D8" s="295"/>
      <c r="E8" s="295"/>
      <c r="F8" s="296"/>
      <c r="G8" s="343"/>
      <c r="H8" s="343">
        <v>6010</v>
      </c>
      <c r="I8" s="344" t="s">
        <v>234</v>
      </c>
      <c r="J8" s="345"/>
      <c r="K8" s="345"/>
      <c r="L8" s="345">
        <f aca="true" t="shared" si="4" ref="L8:L71">J8+K8</f>
        <v>0</v>
      </c>
      <c r="M8" s="350">
        <v>43597</v>
      </c>
      <c r="N8" s="357"/>
      <c r="O8" s="555"/>
      <c r="P8" s="555"/>
      <c r="Q8" s="282">
        <f t="shared" si="0"/>
        <v>0</v>
      </c>
      <c r="R8" s="282">
        <f t="shared" si="1"/>
        <v>0</v>
      </c>
      <c r="S8" s="282">
        <f t="shared" si="2"/>
        <v>0</v>
      </c>
      <c r="T8" s="282">
        <f t="shared" si="3"/>
        <v>0</v>
      </c>
    </row>
    <row r="9" spans="1:20" ht="12">
      <c r="A9" s="294"/>
      <c r="B9" s="294"/>
      <c r="C9" s="294"/>
      <c r="D9" s="295"/>
      <c r="E9" s="295"/>
      <c r="F9" s="296"/>
      <c r="G9" s="343"/>
      <c r="H9" s="343">
        <v>6013</v>
      </c>
      <c r="I9" s="344" t="s">
        <v>239</v>
      </c>
      <c r="J9" s="345"/>
      <c r="K9" s="345"/>
      <c r="L9" s="345">
        <f t="shared" si="4"/>
        <v>0</v>
      </c>
      <c r="M9" s="350"/>
      <c r="N9" s="357"/>
      <c r="O9" s="555"/>
      <c r="P9" s="555"/>
      <c r="Q9" s="282">
        <f t="shared" si="0"/>
        <v>0</v>
      </c>
      <c r="R9" s="282">
        <f t="shared" si="1"/>
        <v>0</v>
      </c>
      <c r="S9" s="282">
        <f t="shared" si="2"/>
        <v>0</v>
      </c>
      <c r="T9" s="282">
        <f t="shared" si="3"/>
        <v>0</v>
      </c>
    </row>
    <row r="10" spans="1:20" ht="12">
      <c r="A10" s="294"/>
      <c r="B10" s="294"/>
      <c r="C10" s="294"/>
      <c r="D10" s="295"/>
      <c r="E10" s="295"/>
      <c r="F10" s="296"/>
      <c r="G10" s="343">
        <v>5019</v>
      </c>
      <c r="H10" s="343"/>
      <c r="I10" s="344" t="s">
        <v>234</v>
      </c>
      <c r="J10" s="345"/>
      <c r="K10" s="345"/>
      <c r="L10" s="345">
        <f t="shared" si="4"/>
        <v>0</v>
      </c>
      <c r="M10" s="350"/>
      <c r="N10" s="357"/>
      <c r="O10" s="555"/>
      <c r="P10" s="555"/>
      <c r="Q10" s="282">
        <f t="shared" si="0"/>
        <v>0</v>
      </c>
      <c r="R10" s="282">
        <f t="shared" si="1"/>
        <v>0</v>
      </c>
      <c r="S10" s="282">
        <f t="shared" si="2"/>
        <v>0</v>
      </c>
      <c r="T10" s="282">
        <f t="shared" si="3"/>
        <v>0</v>
      </c>
    </row>
    <row r="11" spans="1:20" ht="12">
      <c r="A11" s="294"/>
      <c r="B11" s="294"/>
      <c r="C11" s="294"/>
      <c r="D11" s="295"/>
      <c r="E11" s="295"/>
      <c r="F11" s="296"/>
      <c r="G11" s="343"/>
      <c r="H11" s="343">
        <v>6013</v>
      </c>
      <c r="I11" s="344" t="s">
        <v>239</v>
      </c>
      <c r="J11" s="345"/>
      <c r="K11" s="345"/>
      <c r="L11" s="345">
        <f t="shared" si="4"/>
        <v>0</v>
      </c>
      <c r="M11" s="350"/>
      <c r="N11" s="357"/>
      <c r="O11" s="555"/>
      <c r="P11" s="555"/>
      <c r="Q11" s="282">
        <f t="shared" si="0"/>
        <v>0</v>
      </c>
      <c r="R11" s="282">
        <f t="shared" si="1"/>
        <v>0</v>
      </c>
      <c r="S11" s="282">
        <f t="shared" si="2"/>
        <v>0</v>
      </c>
      <c r="T11" s="282">
        <f t="shared" si="3"/>
        <v>0</v>
      </c>
    </row>
    <row r="12" spans="1:20" ht="12" hidden="1">
      <c r="A12" s="294"/>
      <c r="B12" s="294"/>
      <c r="C12" s="294"/>
      <c r="D12" s="295"/>
      <c r="E12" s="295"/>
      <c r="F12" s="296"/>
      <c r="G12" s="294"/>
      <c r="H12" s="294"/>
      <c r="I12" s="297"/>
      <c r="J12" s="345"/>
      <c r="K12" s="345"/>
      <c r="L12" s="345">
        <f t="shared" si="4"/>
        <v>0</v>
      </c>
      <c r="M12" s="350"/>
      <c r="N12" s="358"/>
      <c r="O12" s="555"/>
      <c r="P12" s="555"/>
      <c r="Q12" s="282">
        <f t="shared" si="0"/>
        <v>0</v>
      </c>
      <c r="R12" s="282">
        <f t="shared" si="1"/>
        <v>0</v>
      </c>
      <c r="S12" s="282">
        <f t="shared" si="2"/>
        <v>0</v>
      </c>
      <c r="T12" s="282">
        <f t="shared" si="3"/>
        <v>0</v>
      </c>
    </row>
    <row r="13" spans="1:20" ht="12" hidden="1">
      <c r="A13" s="294"/>
      <c r="B13" s="294"/>
      <c r="C13" s="294"/>
      <c r="D13" s="295"/>
      <c r="E13" s="295"/>
      <c r="F13" s="296"/>
      <c r="G13" s="294"/>
      <c r="H13" s="294"/>
      <c r="I13" s="297"/>
      <c r="J13" s="345"/>
      <c r="K13" s="345"/>
      <c r="L13" s="345">
        <f t="shared" si="4"/>
        <v>0</v>
      </c>
      <c r="M13" s="350"/>
      <c r="N13" s="358"/>
      <c r="O13" s="555"/>
      <c r="P13" s="555"/>
      <c r="Q13" s="282">
        <f t="shared" si="0"/>
        <v>0</v>
      </c>
      <c r="R13" s="282">
        <f t="shared" si="1"/>
        <v>0</v>
      </c>
      <c r="S13" s="282">
        <f t="shared" si="2"/>
        <v>0</v>
      </c>
      <c r="T13" s="282">
        <f t="shared" si="3"/>
        <v>0</v>
      </c>
    </row>
    <row r="14" spans="1:20" ht="12" hidden="1">
      <c r="A14" s="294"/>
      <c r="B14" s="294"/>
      <c r="C14" s="294"/>
      <c r="D14" s="295"/>
      <c r="E14" s="295"/>
      <c r="F14" s="296"/>
      <c r="G14" s="294"/>
      <c r="H14" s="294"/>
      <c r="I14" s="297"/>
      <c r="J14" s="345"/>
      <c r="K14" s="345"/>
      <c r="L14" s="345">
        <f t="shared" si="4"/>
        <v>0</v>
      </c>
      <c r="M14" s="350"/>
      <c r="N14" s="358"/>
      <c r="O14" s="555"/>
      <c r="P14" s="555"/>
      <c r="Q14" s="282">
        <f t="shared" si="0"/>
        <v>0</v>
      </c>
      <c r="R14" s="282">
        <f t="shared" si="1"/>
        <v>0</v>
      </c>
      <c r="S14" s="282">
        <f t="shared" si="2"/>
        <v>0</v>
      </c>
      <c r="T14" s="282">
        <f t="shared" si="3"/>
        <v>0</v>
      </c>
    </row>
    <row r="15" spans="1:20" ht="12" hidden="1">
      <c r="A15" s="294"/>
      <c r="B15" s="294"/>
      <c r="C15" s="294"/>
      <c r="D15" s="295"/>
      <c r="E15" s="295"/>
      <c r="F15" s="296"/>
      <c r="G15" s="294"/>
      <c r="H15" s="294"/>
      <c r="I15" s="297"/>
      <c r="J15" s="345"/>
      <c r="K15" s="345"/>
      <c r="L15" s="345">
        <f t="shared" si="4"/>
        <v>0</v>
      </c>
      <c r="M15" s="350"/>
      <c r="N15" s="358"/>
      <c r="O15" s="555"/>
      <c r="P15" s="555"/>
      <c r="Q15" s="282">
        <f t="shared" si="0"/>
        <v>0</v>
      </c>
      <c r="R15" s="282">
        <f t="shared" si="1"/>
        <v>0</v>
      </c>
      <c r="S15" s="282">
        <f t="shared" si="2"/>
        <v>0</v>
      </c>
      <c r="T15" s="282">
        <f t="shared" si="3"/>
        <v>0</v>
      </c>
    </row>
    <row r="16" spans="1:20" ht="12" hidden="1">
      <c r="A16" s="294"/>
      <c r="B16" s="294"/>
      <c r="C16" s="294"/>
      <c r="D16" s="295"/>
      <c r="E16" s="295"/>
      <c r="F16" s="296"/>
      <c r="G16" s="294"/>
      <c r="H16" s="294"/>
      <c r="I16" s="297"/>
      <c r="J16" s="345"/>
      <c r="K16" s="345"/>
      <c r="L16" s="345">
        <f t="shared" si="4"/>
        <v>0</v>
      </c>
      <c r="M16" s="350"/>
      <c r="N16" s="358"/>
      <c r="O16" s="555"/>
      <c r="P16" s="555"/>
      <c r="Q16" s="282">
        <f t="shared" si="0"/>
        <v>0</v>
      </c>
      <c r="R16" s="282">
        <f t="shared" si="1"/>
        <v>0</v>
      </c>
      <c r="S16" s="282">
        <f t="shared" si="2"/>
        <v>0</v>
      </c>
      <c r="T16" s="282">
        <f t="shared" si="3"/>
        <v>0</v>
      </c>
    </row>
    <row r="17" spans="1:20" ht="12" hidden="1">
      <c r="A17" s="294"/>
      <c r="B17" s="294"/>
      <c r="C17" s="294"/>
      <c r="D17" s="295"/>
      <c r="E17" s="295"/>
      <c r="F17" s="296"/>
      <c r="G17" s="294"/>
      <c r="H17" s="294"/>
      <c r="I17" s="297"/>
      <c r="J17" s="345"/>
      <c r="K17" s="345"/>
      <c r="L17" s="345">
        <f t="shared" si="4"/>
        <v>0</v>
      </c>
      <c r="M17" s="350"/>
      <c r="N17" s="358"/>
      <c r="O17" s="555"/>
      <c r="P17" s="555"/>
      <c r="Q17" s="282">
        <f t="shared" si="0"/>
        <v>0</v>
      </c>
      <c r="R17" s="282">
        <f t="shared" si="1"/>
        <v>0</v>
      </c>
      <c r="S17" s="282">
        <f t="shared" si="2"/>
        <v>0</v>
      </c>
      <c r="T17" s="282">
        <f t="shared" si="3"/>
        <v>0</v>
      </c>
    </row>
    <row r="18" spans="1:20" ht="12" hidden="1">
      <c r="A18" s="294"/>
      <c r="B18" s="294"/>
      <c r="C18" s="294"/>
      <c r="D18" s="295"/>
      <c r="E18" s="295"/>
      <c r="F18" s="296"/>
      <c r="G18" s="294"/>
      <c r="H18" s="294"/>
      <c r="I18" s="297"/>
      <c r="J18" s="345"/>
      <c r="K18" s="345"/>
      <c r="L18" s="345">
        <f t="shared" si="4"/>
        <v>0</v>
      </c>
      <c r="M18" s="350"/>
      <c r="N18" s="358"/>
      <c r="O18" s="555"/>
      <c r="P18" s="555"/>
      <c r="Q18" s="282">
        <f t="shared" si="0"/>
        <v>0</v>
      </c>
      <c r="R18" s="282">
        <f t="shared" si="1"/>
        <v>0</v>
      </c>
      <c r="S18" s="282">
        <f t="shared" si="2"/>
        <v>0</v>
      </c>
      <c r="T18" s="282">
        <f t="shared" si="3"/>
        <v>0</v>
      </c>
    </row>
    <row r="19" spans="1:20" ht="12" hidden="1">
      <c r="A19" s="294"/>
      <c r="B19" s="294"/>
      <c r="C19" s="294"/>
      <c r="D19" s="295"/>
      <c r="E19" s="295"/>
      <c r="F19" s="296"/>
      <c r="G19" s="294"/>
      <c r="H19" s="294"/>
      <c r="I19" s="297"/>
      <c r="J19" s="345"/>
      <c r="K19" s="345"/>
      <c r="L19" s="345">
        <f t="shared" si="4"/>
        <v>0</v>
      </c>
      <c r="M19" s="350"/>
      <c r="N19" s="358"/>
      <c r="O19" s="555"/>
      <c r="P19" s="555"/>
      <c r="Q19" s="282">
        <f t="shared" si="0"/>
        <v>0</v>
      </c>
      <c r="R19" s="282">
        <f t="shared" si="1"/>
        <v>0</v>
      </c>
      <c r="S19" s="282">
        <f t="shared" si="2"/>
        <v>0</v>
      </c>
      <c r="T19" s="282">
        <f t="shared" si="3"/>
        <v>0</v>
      </c>
    </row>
    <row r="20" spans="1:20" s="180" customFormat="1" ht="12" hidden="1">
      <c r="A20" s="299"/>
      <c r="B20" s="299"/>
      <c r="C20" s="294"/>
      <c r="D20" s="295"/>
      <c r="E20" s="295"/>
      <c r="F20" s="296"/>
      <c r="G20" s="294"/>
      <c r="H20" s="294"/>
      <c r="I20" s="297"/>
      <c r="J20" s="345"/>
      <c r="K20" s="345"/>
      <c r="L20" s="345">
        <f t="shared" si="4"/>
        <v>0</v>
      </c>
      <c r="M20" s="350"/>
      <c r="N20" s="359"/>
      <c r="O20" s="555"/>
      <c r="P20" s="555"/>
      <c r="Q20" s="282">
        <f t="shared" si="0"/>
        <v>0</v>
      </c>
      <c r="R20" s="282">
        <f t="shared" si="1"/>
        <v>0</v>
      </c>
      <c r="S20" s="282">
        <f t="shared" si="2"/>
        <v>0</v>
      </c>
      <c r="T20" s="282">
        <f t="shared" si="3"/>
        <v>0</v>
      </c>
    </row>
    <row r="21" spans="1:20" ht="12" hidden="1">
      <c r="A21" s="294"/>
      <c r="B21" s="300"/>
      <c r="C21" s="294"/>
      <c r="D21" s="295"/>
      <c r="E21" s="295"/>
      <c r="F21" s="296"/>
      <c r="G21" s="294"/>
      <c r="H21" s="294"/>
      <c r="I21" s="297"/>
      <c r="J21" s="345"/>
      <c r="K21" s="345"/>
      <c r="L21" s="345">
        <f t="shared" si="4"/>
        <v>0</v>
      </c>
      <c r="M21" s="350"/>
      <c r="N21" s="358"/>
      <c r="O21" s="555"/>
      <c r="P21" s="555"/>
      <c r="Q21" s="282">
        <f t="shared" si="0"/>
        <v>0</v>
      </c>
      <c r="R21" s="282">
        <f t="shared" si="1"/>
        <v>0</v>
      </c>
      <c r="S21" s="282">
        <f t="shared" si="2"/>
        <v>0</v>
      </c>
      <c r="T21" s="282">
        <f t="shared" si="3"/>
        <v>0</v>
      </c>
    </row>
    <row r="22" spans="1:20" ht="12" hidden="1">
      <c r="A22" s="294"/>
      <c r="B22" s="300"/>
      <c r="C22" s="294"/>
      <c r="D22" s="295"/>
      <c r="E22" s="295"/>
      <c r="F22" s="296"/>
      <c r="G22" s="294"/>
      <c r="H22" s="294"/>
      <c r="I22" s="297"/>
      <c r="J22" s="345"/>
      <c r="K22" s="345"/>
      <c r="L22" s="345">
        <f t="shared" si="4"/>
        <v>0</v>
      </c>
      <c r="M22" s="350"/>
      <c r="N22" s="358"/>
      <c r="O22" s="555"/>
      <c r="P22" s="555"/>
      <c r="Q22" s="282">
        <f t="shared" si="0"/>
        <v>0</v>
      </c>
      <c r="R22" s="282">
        <f t="shared" si="1"/>
        <v>0</v>
      </c>
      <c r="S22" s="282">
        <f t="shared" si="2"/>
        <v>0</v>
      </c>
      <c r="T22" s="282">
        <f t="shared" si="3"/>
        <v>0</v>
      </c>
    </row>
    <row r="23" spans="1:20" ht="12" hidden="1">
      <c r="A23" s="294"/>
      <c r="B23" s="300"/>
      <c r="C23" s="294"/>
      <c r="D23" s="295"/>
      <c r="E23" s="295"/>
      <c r="F23" s="296"/>
      <c r="G23" s="294"/>
      <c r="H23" s="294"/>
      <c r="I23" s="297"/>
      <c r="J23" s="345"/>
      <c r="K23" s="345"/>
      <c r="L23" s="345">
        <f t="shared" si="4"/>
        <v>0</v>
      </c>
      <c r="M23" s="350"/>
      <c r="N23" s="358"/>
      <c r="O23" s="555"/>
      <c r="P23" s="555"/>
      <c r="Q23" s="282">
        <f t="shared" si="0"/>
        <v>0</v>
      </c>
      <c r="R23" s="282">
        <f t="shared" si="1"/>
        <v>0</v>
      </c>
      <c r="S23" s="282">
        <f t="shared" si="2"/>
        <v>0</v>
      </c>
      <c r="T23" s="282">
        <f t="shared" si="3"/>
        <v>0</v>
      </c>
    </row>
    <row r="24" spans="1:20" s="180" customFormat="1" ht="12" hidden="1">
      <c r="A24" s="299"/>
      <c r="B24" s="299"/>
      <c r="C24" s="299"/>
      <c r="D24" s="301"/>
      <c r="E24" s="301"/>
      <c r="F24" s="302"/>
      <c r="G24" s="294"/>
      <c r="H24" s="294"/>
      <c r="I24" s="297"/>
      <c r="J24" s="345"/>
      <c r="K24" s="345"/>
      <c r="L24" s="345">
        <f t="shared" si="4"/>
        <v>0</v>
      </c>
      <c r="M24" s="350"/>
      <c r="N24" s="359"/>
      <c r="O24" s="555"/>
      <c r="P24" s="555"/>
      <c r="Q24" s="282">
        <f t="shared" si="0"/>
        <v>0</v>
      </c>
      <c r="R24" s="282">
        <f t="shared" si="1"/>
        <v>0</v>
      </c>
      <c r="S24" s="282">
        <f t="shared" si="2"/>
        <v>0</v>
      </c>
      <c r="T24" s="282">
        <f t="shared" si="3"/>
        <v>0</v>
      </c>
    </row>
    <row r="25" spans="1:20" ht="12" hidden="1">
      <c r="A25" s="294"/>
      <c r="B25" s="303"/>
      <c r="C25" s="294"/>
      <c r="D25" s="295"/>
      <c r="E25" s="295"/>
      <c r="F25" s="296"/>
      <c r="G25" s="294"/>
      <c r="H25" s="294"/>
      <c r="I25" s="297"/>
      <c r="J25" s="345"/>
      <c r="K25" s="345"/>
      <c r="L25" s="345">
        <f t="shared" si="4"/>
        <v>0</v>
      </c>
      <c r="M25" s="350"/>
      <c r="N25" s="358"/>
      <c r="O25" s="555"/>
      <c r="P25" s="555"/>
      <c r="Q25" s="282">
        <f t="shared" si="0"/>
        <v>0</v>
      </c>
      <c r="R25" s="282">
        <f t="shared" si="1"/>
        <v>0</v>
      </c>
      <c r="S25" s="282">
        <f t="shared" si="2"/>
        <v>0</v>
      </c>
      <c r="T25" s="282">
        <f t="shared" si="3"/>
        <v>0</v>
      </c>
    </row>
    <row r="26" spans="1:20" ht="12" hidden="1">
      <c r="A26" s="294"/>
      <c r="B26" s="294"/>
      <c r="C26" s="294"/>
      <c r="D26" s="295"/>
      <c r="E26" s="295"/>
      <c r="F26" s="296"/>
      <c r="G26" s="294"/>
      <c r="H26" s="294"/>
      <c r="I26" s="297"/>
      <c r="J26" s="345"/>
      <c r="K26" s="345"/>
      <c r="L26" s="345">
        <f t="shared" si="4"/>
        <v>0</v>
      </c>
      <c r="M26" s="350"/>
      <c r="N26" s="358"/>
      <c r="O26" s="555"/>
      <c r="P26" s="555"/>
      <c r="Q26" s="282">
        <f t="shared" si="0"/>
        <v>0</v>
      </c>
      <c r="R26" s="282">
        <f t="shared" si="1"/>
        <v>0</v>
      </c>
      <c r="S26" s="282">
        <f t="shared" si="2"/>
        <v>0</v>
      </c>
      <c r="T26" s="282">
        <f t="shared" si="3"/>
        <v>0</v>
      </c>
    </row>
    <row r="27" spans="1:20" s="180" customFormat="1" ht="12" hidden="1">
      <c r="A27" s="299"/>
      <c r="B27" s="299"/>
      <c r="C27" s="299"/>
      <c r="D27" s="304"/>
      <c r="E27" s="304"/>
      <c r="F27" s="305"/>
      <c r="G27" s="294"/>
      <c r="H27" s="294"/>
      <c r="I27" s="297"/>
      <c r="J27" s="345"/>
      <c r="K27" s="345"/>
      <c r="L27" s="345">
        <f t="shared" si="4"/>
        <v>0</v>
      </c>
      <c r="M27" s="350"/>
      <c r="N27" s="359"/>
      <c r="O27" s="555"/>
      <c r="P27" s="555"/>
      <c r="Q27" s="282">
        <f t="shared" si="0"/>
        <v>0</v>
      </c>
      <c r="R27" s="282">
        <f t="shared" si="1"/>
        <v>0</v>
      </c>
      <c r="S27" s="282">
        <f t="shared" si="2"/>
        <v>0</v>
      </c>
      <c r="T27" s="282">
        <f t="shared" si="3"/>
        <v>0</v>
      </c>
    </row>
    <row r="28" spans="1:20" ht="12">
      <c r="A28" s="294"/>
      <c r="B28" s="300"/>
      <c r="C28" s="294"/>
      <c r="D28" s="295"/>
      <c r="E28" s="295"/>
      <c r="F28" s="296"/>
      <c r="G28" s="294"/>
      <c r="H28" s="294"/>
      <c r="I28" s="297"/>
      <c r="J28" s="345"/>
      <c r="K28" s="298"/>
      <c r="L28" s="345">
        <f t="shared" si="4"/>
        <v>0</v>
      </c>
      <c r="M28" s="350"/>
      <c r="N28" s="358"/>
      <c r="O28" s="555"/>
      <c r="P28" s="555"/>
      <c r="Q28" s="282">
        <f t="shared" si="0"/>
        <v>0</v>
      </c>
      <c r="R28" s="282">
        <f t="shared" si="1"/>
        <v>0</v>
      </c>
      <c r="S28" s="282">
        <f t="shared" si="2"/>
        <v>0</v>
      </c>
      <c r="T28" s="282">
        <f t="shared" si="3"/>
        <v>0</v>
      </c>
    </row>
    <row r="29" spans="1:20" s="180" customFormat="1" ht="12">
      <c r="A29" s="299"/>
      <c r="B29" s="300"/>
      <c r="C29" s="294"/>
      <c r="D29" s="306"/>
      <c r="E29" s="306"/>
      <c r="F29" s="307"/>
      <c r="G29" s="294"/>
      <c r="H29" s="294"/>
      <c r="I29" s="297"/>
      <c r="J29" s="298"/>
      <c r="K29" s="298"/>
      <c r="L29" s="345">
        <f t="shared" si="4"/>
        <v>0</v>
      </c>
      <c r="M29" s="350"/>
      <c r="N29" s="359"/>
      <c r="O29" s="555"/>
      <c r="P29" s="555"/>
      <c r="Q29" s="282">
        <f t="shared" si="0"/>
        <v>0</v>
      </c>
      <c r="R29" s="282">
        <f t="shared" si="1"/>
        <v>0</v>
      </c>
      <c r="S29" s="282">
        <f t="shared" si="2"/>
        <v>0</v>
      </c>
      <c r="T29" s="282">
        <f t="shared" si="3"/>
        <v>0</v>
      </c>
    </row>
    <row r="30" spans="1:20" ht="12">
      <c r="A30" s="294"/>
      <c r="B30" s="303"/>
      <c r="C30" s="294"/>
      <c r="D30" s="295"/>
      <c r="E30" s="295"/>
      <c r="F30" s="296"/>
      <c r="G30" s="294"/>
      <c r="H30" s="294"/>
      <c r="I30" s="297"/>
      <c r="J30" s="298"/>
      <c r="K30" s="298"/>
      <c r="L30" s="345">
        <f t="shared" si="4"/>
        <v>0</v>
      </c>
      <c r="M30" s="350"/>
      <c r="N30" s="358"/>
      <c r="O30" s="555"/>
      <c r="P30" s="555"/>
      <c r="Q30" s="282">
        <f t="shared" si="0"/>
        <v>0</v>
      </c>
      <c r="R30" s="282">
        <f t="shared" si="1"/>
        <v>0</v>
      </c>
      <c r="S30" s="282">
        <f t="shared" si="2"/>
        <v>0</v>
      </c>
      <c r="T30" s="282">
        <f t="shared" si="3"/>
        <v>0</v>
      </c>
    </row>
    <row r="31" spans="1:20" s="180" customFormat="1" ht="12">
      <c r="A31" s="299"/>
      <c r="B31" s="300"/>
      <c r="C31" s="294"/>
      <c r="D31" s="306"/>
      <c r="E31" s="306"/>
      <c r="F31" s="307"/>
      <c r="G31" s="294"/>
      <c r="H31" s="294"/>
      <c r="I31" s="297"/>
      <c r="J31" s="298"/>
      <c r="K31" s="298"/>
      <c r="L31" s="345">
        <f t="shared" si="4"/>
        <v>0</v>
      </c>
      <c r="M31" s="350"/>
      <c r="N31" s="359"/>
      <c r="O31" s="555"/>
      <c r="P31" s="555"/>
      <c r="Q31" s="282">
        <f t="shared" si="0"/>
        <v>0</v>
      </c>
      <c r="R31" s="282">
        <f t="shared" si="1"/>
        <v>0</v>
      </c>
      <c r="S31" s="282">
        <f t="shared" si="2"/>
        <v>0</v>
      </c>
      <c r="T31" s="282">
        <f t="shared" si="3"/>
        <v>0</v>
      </c>
    </row>
    <row r="32" spans="1:20" ht="12">
      <c r="A32" s="294"/>
      <c r="B32" s="303"/>
      <c r="C32" s="294"/>
      <c r="D32" s="295"/>
      <c r="E32" s="295"/>
      <c r="F32" s="296"/>
      <c r="G32" s="294"/>
      <c r="H32" s="294"/>
      <c r="I32" s="297"/>
      <c r="J32" s="298"/>
      <c r="K32" s="298"/>
      <c r="L32" s="345">
        <f t="shared" si="4"/>
        <v>0</v>
      </c>
      <c r="M32" s="350"/>
      <c r="N32" s="358"/>
      <c r="O32" s="555"/>
      <c r="P32" s="555"/>
      <c r="Q32" s="282">
        <f t="shared" si="0"/>
        <v>0</v>
      </c>
      <c r="R32" s="282">
        <f t="shared" si="1"/>
        <v>0</v>
      </c>
      <c r="S32" s="282">
        <f t="shared" si="2"/>
        <v>0</v>
      </c>
      <c r="T32" s="282">
        <f t="shared" si="3"/>
        <v>0</v>
      </c>
    </row>
    <row r="33" spans="1:20" ht="12">
      <c r="A33" s="294"/>
      <c r="B33" s="303"/>
      <c r="C33" s="299"/>
      <c r="D33" s="304"/>
      <c r="E33" s="304"/>
      <c r="F33" s="305"/>
      <c r="G33" s="294"/>
      <c r="H33" s="294"/>
      <c r="I33" s="297"/>
      <c r="J33" s="298"/>
      <c r="K33" s="298"/>
      <c r="L33" s="345">
        <f t="shared" si="4"/>
        <v>0</v>
      </c>
      <c r="M33" s="350"/>
      <c r="N33" s="358"/>
      <c r="O33" s="555"/>
      <c r="P33" s="555"/>
      <c r="Q33" s="282">
        <f t="shared" si="0"/>
        <v>0</v>
      </c>
      <c r="R33" s="282">
        <f t="shared" si="1"/>
        <v>0</v>
      </c>
      <c r="S33" s="282">
        <f t="shared" si="2"/>
        <v>0</v>
      </c>
      <c r="T33" s="282">
        <f t="shared" si="3"/>
        <v>0</v>
      </c>
    </row>
    <row r="34" spans="1:20" ht="12">
      <c r="A34" s="294"/>
      <c r="B34" s="303"/>
      <c r="C34" s="299"/>
      <c r="D34" s="304"/>
      <c r="E34" s="304"/>
      <c r="F34" s="305"/>
      <c r="G34" s="294"/>
      <c r="H34" s="294"/>
      <c r="I34" s="297"/>
      <c r="J34" s="298"/>
      <c r="K34" s="298"/>
      <c r="L34" s="345">
        <f t="shared" si="4"/>
        <v>0</v>
      </c>
      <c r="M34" s="350"/>
      <c r="N34" s="358"/>
      <c r="O34" s="555"/>
      <c r="P34" s="555"/>
      <c r="Q34" s="282">
        <f t="shared" si="0"/>
        <v>0</v>
      </c>
      <c r="R34" s="282">
        <f t="shared" si="1"/>
        <v>0</v>
      </c>
      <c r="S34" s="282">
        <f t="shared" si="2"/>
        <v>0</v>
      </c>
      <c r="T34" s="282">
        <f t="shared" si="3"/>
        <v>0</v>
      </c>
    </row>
    <row r="35" spans="1:20" ht="12">
      <c r="A35" s="294"/>
      <c r="B35" s="303"/>
      <c r="C35" s="299"/>
      <c r="D35" s="304"/>
      <c r="E35" s="304"/>
      <c r="F35" s="305"/>
      <c r="G35" s="367">
        <v>5031</v>
      </c>
      <c r="H35" s="367"/>
      <c r="I35" s="368" t="s">
        <v>239</v>
      </c>
      <c r="J35" s="369"/>
      <c r="K35" s="298"/>
      <c r="L35" s="345">
        <f t="shared" si="4"/>
        <v>0</v>
      </c>
      <c r="M35" s="350"/>
      <c r="N35" s="358"/>
      <c r="O35" s="555"/>
      <c r="P35" s="555"/>
      <c r="Q35" s="282">
        <f t="shared" si="0"/>
        <v>0</v>
      </c>
      <c r="R35" s="282">
        <f t="shared" si="1"/>
        <v>0</v>
      </c>
      <c r="S35" s="282">
        <f t="shared" si="2"/>
        <v>0</v>
      </c>
      <c r="T35" s="282">
        <f t="shared" si="3"/>
        <v>0</v>
      </c>
    </row>
    <row r="36" spans="1:20" ht="12" hidden="1">
      <c r="A36" s="294"/>
      <c r="B36" s="303"/>
      <c r="C36" s="299"/>
      <c r="D36" s="304"/>
      <c r="E36" s="304"/>
      <c r="F36" s="305"/>
      <c r="G36" s="367"/>
      <c r="H36" s="367"/>
      <c r="I36" s="368"/>
      <c r="J36" s="369"/>
      <c r="K36" s="298"/>
      <c r="L36" s="345">
        <f t="shared" si="4"/>
        <v>0</v>
      </c>
      <c r="M36" s="350"/>
      <c r="N36" s="358"/>
      <c r="O36" s="555"/>
      <c r="P36" s="555"/>
      <c r="Q36" s="282">
        <f t="shared" si="0"/>
        <v>0</v>
      </c>
      <c r="R36" s="282">
        <f t="shared" si="1"/>
        <v>0</v>
      </c>
      <c r="S36" s="282">
        <f t="shared" si="2"/>
        <v>0</v>
      </c>
      <c r="T36" s="282">
        <f t="shared" si="3"/>
        <v>0</v>
      </c>
    </row>
    <row r="37" spans="1:20" ht="12" hidden="1">
      <c r="A37" s="294"/>
      <c r="B37" s="303"/>
      <c r="C37" s="299"/>
      <c r="D37" s="304"/>
      <c r="E37" s="304"/>
      <c r="F37" s="305"/>
      <c r="G37" s="367"/>
      <c r="H37" s="367"/>
      <c r="I37" s="368"/>
      <c r="J37" s="369"/>
      <c r="K37" s="298"/>
      <c r="L37" s="345">
        <f t="shared" si="4"/>
        <v>0</v>
      </c>
      <c r="M37" s="350"/>
      <c r="N37" s="358"/>
      <c r="O37" s="555"/>
      <c r="P37" s="555"/>
      <c r="Q37" s="282">
        <f t="shared" si="0"/>
        <v>0</v>
      </c>
      <c r="R37" s="282">
        <f t="shared" si="1"/>
        <v>0</v>
      </c>
      <c r="S37" s="282">
        <f t="shared" si="2"/>
        <v>0</v>
      </c>
      <c r="T37" s="282">
        <f t="shared" si="3"/>
        <v>0</v>
      </c>
    </row>
    <row r="38" spans="1:20" ht="12" hidden="1">
      <c r="A38" s="294"/>
      <c r="B38" s="303"/>
      <c r="C38" s="299"/>
      <c r="D38" s="304"/>
      <c r="E38" s="304"/>
      <c r="F38" s="305"/>
      <c r="G38" s="367"/>
      <c r="H38" s="367"/>
      <c r="I38" s="368"/>
      <c r="J38" s="369"/>
      <c r="K38" s="298"/>
      <c r="L38" s="345">
        <f t="shared" si="4"/>
        <v>0</v>
      </c>
      <c r="M38" s="350"/>
      <c r="N38" s="358"/>
      <c r="O38" s="555"/>
      <c r="P38" s="555"/>
      <c r="Q38" s="282">
        <f t="shared" si="0"/>
        <v>0</v>
      </c>
      <c r="R38" s="282">
        <f t="shared" si="1"/>
        <v>0</v>
      </c>
      <c r="S38" s="282">
        <f t="shared" si="2"/>
        <v>0</v>
      </c>
      <c r="T38" s="282">
        <f t="shared" si="3"/>
        <v>0</v>
      </c>
    </row>
    <row r="39" spans="1:20" ht="12" hidden="1">
      <c r="A39" s="294"/>
      <c r="B39" s="303"/>
      <c r="C39" s="299"/>
      <c r="D39" s="304"/>
      <c r="E39" s="304"/>
      <c r="F39" s="305"/>
      <c r="G39" s="367"/>
      <c r="H39" s="367"/>
      <c r="I39" s="368"/>
      <c r="J39" s="369"/>
      <c r="K39" s="298"/>
      <c r="L39" s="345">
        <f t="shared" si="4"/>
        <v>0</v>
      </c>
      <c r="M39" s="350"/>
      <c r="N39" s="358"/>
      <c r="O39" s="555"/>
      <c r="P39" s="555"/>
      <c r="Q39" s="282">
        <f aca="true" t="shared" si="5" ref="Q39:Q70">IF(I39="ANO",IF(H39&lt;&gt;"",L39+N39,0),0)</f>
        <v>0</v>
      </c>
      <c r="R39" s="282">
        <f aca="true" t="shared" si="6" ref="R39:R70">IF(I39="Ne",IF(H39&lt;&gt;"",L39+N39,0),0)</f>
        <v>0</v>
      </c>
      <c r="S39" s="282">
        <f aca="true" t="shared" si="7" ref="S39:S70">IF(I39="Ne",IF(G39&lt;&gt;"",L39+N39,0),0)</f>
        <v>0</v>
      </c>
      <c r="T39" s="282">
        <f aca="true" t="shared" si="8" ref="T39:T70">IF(I39="ANO",IF(G39&lt;&gt;"",L39+N39,0),0)</f>
        <v>0</v>
      </c>
    </row>
    <row r="40" spans="1:20" ht="12" hidden="1">
      <c r="A40" s="294"/>
      <c r="B40" s="303"/>
      <c r="C40" s="299"/>
      <c r="D40" s="304"/>
      <c r="E40" s="304"/>
      <c r="F40" s="305"/>
      <c r="G40" s="367"/>
      <c r="H40" s="367"/>
      <c r="I40" s="368"/>
      <c r="J40" s="369"/>
      <c r="K40" s="298"/>
      <c r="L40" s="345">
        <f t="shared" si="4"/>
        <v>0</v>
      </c>
      <c r="M40" s="350"/>
      <c r="N40" s="358"/>
      <c r="O40" s="555"/>
      <c r="P40" s="555"/>
      <c r="Q40" s="282">
        <f t="shared" si="5"/>
        <v>0</v>
      </c>
      <c r="R40" s="282">
        <f t="shared" si="6"/>
        <v>0</v>
      </c>
      <c r="S40" s="282">
        <f t="shared" si="7"/>
        <v>0</v>
      </c>
      <c r="T40" s="282">
        <f t="shared" si="8"/>
        <v>0</v>
      </c>
    </row>
    <row r="41" spans="1:20" ht="12" hidden="1">
      <c r="A41" s="294"/>
      <c r="B41" s="303"/>
      <c r="C41" s="299"/>
      <c r="D41" s="304"/>
      <c r="E41" s="304"/>
      <c r="F41" s="305"/>
      <c r="G41" s="367"/>
      <c r="H41" s="367"/>
      <c r="I41" s="368"/>
      <c r="J41" s="369"/>
      <c r="K41" s="298"/>
      <c r="L41" s="345">
        <f t="shared" si="4"/>
        <v>0</v>
      </c>
      <c r="M41" s="350"/>
      <c r="N41" s="358"/>
      <c r="O41" s="555"/>
      <c r="P41" s="555"/>
      <c r="Q41" s="282">
        <f t="shared" si="5"/>
        <v>0</v>
      </c>
      <c r="R41" s="282">
        <f t="shared" si="6"/>
        <v>0</v>
      </c>
      <c r="S41" s="282">
        <f t="shared" si="7"/>
        <v>0</v>
      </c>
      <c r="T41" s="282">
        <f t="shared" si="8"/>
        <v>0</v>
      </c>
    </row>
    <row r="42" spans="1:20" ht="12" hidden="1">
      <c r="A42" s="294"/>
      <c r="B42" s="303"/>
      <c r="C42" s="299"/>
      <c r="D42" s="304"/>
      <c r="E42" s="304"/>
      <c r="F42" s="305"/>
      <c r="G42" s="367"/>
      <c r="H42" s="367"/>
      <c r="I42" s="368"/>
      <c r="J42" s="369"/>
      <c r="K42" s="298"/>
      <c r="L42" s="345">
        <f t="shared" si="4"/>
        <v>0</v>
      </c>
      <c r="M42" s="350"/>
      <c r="N42" s="358"/>
      <c r="O42" s="555"/>
      <c r="P42" s="555"/>
      <c r="Q42" s="282">
        <f t="shared" si="5"/>
        <v>0</v>
      </c>
      <c r="R42" s="282">
        <f t="shared" si="6"/>
        <v>0</v>
      </c>
      <c r="S42" s="282">
        <f t="shared" si="7"/>
        <v>0</v>
      </c>
      <c r="T42" s="282">
        <f t="shared" si="8"/>
        <v>0</v>
      </c>
    </row>
    <row r="43" spans="1:20" ht="12" hidden="1">
      <c r="A43" s="294"/>
      <c r="B43" s="303"/>
      <c r="C43" s="299"/>
      <c r="D43" s="304"/>
      <c r="E43" s="304"/>
      <c r="F43" s="305"/>
      <c r="G43" s="367"/>
      <c r="H43" s="367"/>
      <c r="I43" s="368"/>
      <c r="J43" s="369"/>
      <c r="K43" s="298"/>
      <c r="L43" s="345">
        <f t="shared" si="4"/>
        <v>0</v>
      </c>
      <c r="M43" s="350"/>
      <c r="N43" s="358"/>
      <c r="O43" s="555"/>
      <c r="P43" s="555"/>
      <c r="Q43" s="282">
        <f t="shared" si="5"/>
        <v>0</v>
      </c>
      <c r="R43" s="282">
        <f t="shared" si="6"/>
        <v>0</v>
      </c>
      <c r="S43" s="282">
        <f t="shared" si="7"/>
        <v>0</v>
      </c>
      <c r="T43" s="282">
        <f t="shared" si="8"/>
        <v>0</v>
      </c>
    </row>
    <row r="44" spans="1:20" ht="12" hidden="1">
      <c r="A44" s="294"/>
      <c r="B44" s="299"/>
      <c r="C44" s="299"/>
      <c r="D44" s="304"/>
      <c r="E44" s="304"/>
      <c r="F44" s="305"/>
      <c r="G44" s="367"/>
      <c r="H44" s="367"/>
      <c r="I44" s="368"/>
      <c r="J44" s="369"/>
      <c r="K44" s="298"/>
      <c r="L44" s="345">
        <f t="shared" si="4"/>
        <v>0</v>
      </c>
      <c r="M44" s="350"/>
      <c r="N44" s="358"/>
      <c r="O44" s="555"/>
      <c r="P44" s="555"/>
      <c r="Q44" s="282">
        <f t="shared" si="5"/>
        <v>0</v>
      </c>
      <c r="R44" s="282">
        <f t="shared" si="6"/>
        <v>0</v>
      </c>
      <c r="S44" s="282">
        <f t="shared" si="7"/>
        <v>0</v>
      </c>
      <c r="T44" s="282">
        <f t="shared" si="8"/>
        <v>0</v>
      </c>
    </row>
    <row r="45" spans="1:20" ht="12" hidden="1">
      <c r="A45" s="294"/>
      <c r="B45" s="294"/>
      <c r="C45" s="294"/>
      <c r="D45" s="306"/>
      <c r="E45" s="306"/>
      <c r="F45" s="307"/>
      <c r="G45" s="367"/>
      <c r="H45" s="367"/>
      <c r="I45" s="368"/>
      <c r="J45" s="369"/>
      <c r="K45" s="298"/>
      <c r="L45" s="345">
        <f t="shared" si="4"/>
        <v>0</v>
      </c>
      <c r="M45" s="350"/>
      <c r="N45" s="358"/>
      <c r="O45" s="555"/>
      <c r="P45" s="555"/>
      <c r="Q45" s="282">
        <f t="shared" si="5"/>
        <v>0</v>
      </c>
      <c r="R45" s="282">
        <f t="shared" si="6"/>
        <v>0</v>
      </c>
      <c r="S45" s="282">
        <f t="shared" si="7"/>
        <v>0</v>
      </c>
      <c r="T45" s="282">
        <f t="shared" si="8"/>
        <v>0</v>
      </c>
    </row>
    <row r="46" spans="1:20" ht="12" hidden="1">
      <c r="A46" s="294"/>
      <c r="B46" s="294"/>
      <c r="C46" s="294"/>
      <c r="D46" s="306"/>
      <c r="E46" s="306"/>
      <c r="F46" s="307"/>
      <c r="G46" s="367"/>
      <c r="H46" s="367"/>
      <c r="I46" s="368"/>
      <c r="J46" s="369"/>
      <c r="K46" s="298"/>
      <c r="L46" s="345">
        <f t="shared" si="4"/>
        <v>0</v>
      </c>
      <c r="M46" s="350"/>
      <c r="N46" s="358"/>
      <c r="O46" s="555"/>
      <c r="P46" s="555"/>
      <c r="Q46" s="282">
        <f t="shared" si="5"/>
        <v>0</v>
      </c>
      <c r="R46" s="282">
        <f t="shared" si="6"/>
        <v>0</v>
      </c>
      <c r="S46" s="282">
        <f t="shared" si="7"/>
        <v>0</v>
      </c>
      <c r="T46" s="282">
        <f t="shared" si="8"/>
        <v>0</v>
      </c>
    </row>
    <row r="47" spans="1:20" ht="16.5" customHeight="1" hidden="1">
      <c r="A47" s="294"/>
      <c r="B47" s="294"/>
      <c r="C47" s="294"/>
      <c r="D47" s="306"/>
      <c r="E47" s="306"/>
      <c r="F47" s="307"/>
      <c r="G47" s="367"/>
      <c r="H47" s="367"/>
      <c r="I47" s="368"/>
      <c r="J47" s="369"/>
      <c r="K47" s="298"/>
      <c r="L47" s="345">
        <f t="shared" si="4"/>
        <v>0</v>
      </c>
      <c r="M47" s="350"/>
      <c r="N47" s="358"/>
      <c r="O47" s="555"/>
      <c r="P47" s="555"/>
      <c r="Q47" s="282">
        <f t="shared" si="5"/>
        <v>0</v>
      </c>
      <c r="R47" s="282">
        <f t="shared" si="6"/>
        <v>0</v>
      </c>
      <c r="S47" s="282">
        <f t="shared" si="7"/>
        <v>0</v>
      </c>
      <c r="T47" s="282">
        <f t="shared" si="8"/>
        <v>0</v>
      </c>
    </row>
    <row r="48" spans="1:20" ht="23.25" customHeight="1" hidden="1">
      <c r="A48" s="294"/>
      <c r="B48" s="294"/>
      <c r="C48" s="294"/>
      <c r="D48" s="306"/>
      <c r="E48" s="306"/>
      <c r="F48" s="307"/>
      <c r="G48" s="367"/>
      <c r="H48" s="367"/>
      <c r="I48" s="368"/>
      <c r="J48" s="369"/>
      <c r="K48" s="298"/>
      <c r="L48" s="345">
        <f t="shared" si="4"/>
        <v>0</v>
      </c>
      <c r="M48" s="350"/>
      <c r="N48" s="358"/>
      <c r="O48" s="555"/>
      <c r="P48" s="555"/>
      <c r="Q48" s="282">
        <f t="shared" si="5"/>
        <v>0</v>
      </c>
      <c r="R48" s="282">
        <f t="shared" si="6"/>
        <v>0</v>
      </c>
      <c r="S48" s="282">
        <f t="shared" si="7"/>
        <v>0</v>
      </c>
      <c r="T48" s="282">
        <f t="shared" si="8"/>
        <v>0</v>
      </c>
    </row>
    <row r="49" spans="1:20" ht="13.5" customHeight="1" hidden="1">
      <c r="A49" s="294"/>
      <c r="B49" s="294"/>
      <c r="C49" s="294"/>
      <c r="D49" s="306"/>
      <c r="E49" s="306"/>
      <c r="F49" s="307"/>
      <c r="G49" s="367"/>
      <c r="H49" s="367"/>
      <c r="I49" s="368"/>
      <c r="J49" s="369"/>
      <c r="K49" s="298"/>
      <c r="L49" s="345">
        <f t="shared" si="4"/>
        <v>0</v>
      </c>
      <c r="M49" s="350"/>
      <c r="N49" s="358"/>
      <c r="O49" s="555"/>
      <c r="P49" s="555"/>
      <c r="Q49" s="282">
        <f t="shared" si="5"/>
        <v>0</v>
      </c>
      <c r="R49" s="282">
        <f t="shared" si="6"/>
        <v>0</v>
      </c>
      <c r="S49" s="282">
        <f t="shared" si="7"/>
        <v>0</v>
      </c>
      <c r="T49" s="282">
        <f t="shared" si="8"/>
        <v>0</v>
      </c>
    </row>
    <row r="50" spans="1:20" ht="0.75" customHeight="1" hidden="1">
      <c r="A50" s="294"/>
      <c r="B50" s="294"/>
      <c r="C50" s="294"/>
      <c r="D50" s="306"/>
      <c r="E50" s="306"/>
      <c r="F50" s="307"/>
      <c r="G50" s="367"/>
      <c r="H50" s="367"/>
      <c r="I50" s="368"/>
      <c r="J50" s="369"/>
      <c r="K50" s="298"/>
      <c r="L50" s="345">
        <f t="shared" si="4"/>
        <v>0</v>
      </c>
      <c r="M50" s="350"/>
      <c r="N50" s="358"/>
      <c r="O50" s="555"/>
      <c r="P50" s="555"/>
      <c r="Q50" s="282">
        <f t="shared" si="5"/>
        <v>0</v>
      </c>
      <c r="R50" s="282">
        <f t="shared" si="6"/>
        <v>0</v>
      </c>
      <c r="S50" s="282">
        <f t="shared" si="7"/>
        <v>0</v>
      </c>
      <c r="T50" s="282">
        <f t="shared" si="8"/>
        <v>0</v>
      </c>
    </row>
    <row r="51" spans="1:20" ht="12" hidden="1">
      <c r="A51" s="294"/>
      <c r="B51" s="294"/>
      <c r="C51" s="294"/>
      <c r="D51" s="306"/>
      <c r="E51" s="306"/>
      <c r="F51" s="307"/>
      <c r="G51" s="367"/>
      <c r="H51" s="367"/>
      <c r="I51" s="368"/>
      <c r="J51" s="369"/>
      <c r="K51" s="298"/>
      <c r="L51" s="345">
        <f t="shared" si="4"/>
        <v>0</v>
      </c>
      <c r="M51" s="350"/>
      <c r="N51" s="358"/>
      <c r="O51" s="555"/>
      <c r="P51" s="555"/>
      <c r="Q51" s="282">
        <f t="shared" si="5"/>
        <v>0</v>
      </c>
      <c r="R51" s="282">
        <f t="shared" si="6"/>
        <v>0</v>
      </c>
      <c r="S51" s="282">
        <f t="shared" si="7"/>
        <v>0</v>
      </c>
      <c r="T51" s="282">
        <f t="shared" si="8"/>
        <v>0</v>
      </c>
    </row>
    <row r="52" spans="1:20" ht="12" hidden="1">
      <c r="A52" s="294"/>
      <c r="B52" s="294"/>
      <c r="C52" s="294"/>
      <c r="D52" s="306"/>
      <c r="E52" s="306"/>
      <c r="F52" s="307"/>
      <c r="G52" s="367"/>
      <c r="H52" s="367"/>
      <c r="I52" s="368"/>
      <c r="J52" s="369"/>
      <c r="K52" s="298"/>
      <c r="L52" s="345">
        <f t="shared" si="4"/>
        <v>0</v>
      </c>
      <c r="M52" s="350"/>
      <c r="N52" s="358"/>
      <c r="O52" s="555"/>
      <c r="P52" s="555"/>
      <c r="Q52" s="282">
        <f t="shared" si="5"/>
        <v>0</v>
      </c>
      <c r="R52" s="282">
        <f t="shared" si="6"/>
        <v>0</v>
      </c>
      <c r="S52" s="282">
        <f t="shared" si="7"/>
        <v>0</v>
      </c>
      <c r="T52" s="282">
        <f t="shared" si="8"/>
        <v>0</v>
      </c>
    </row>
    <row r="53" spans="1:20" ht="12" hidden="1">
      <c r="A53" s="294"/>
      <c r="B53" s="294"/>
      <c r="C53" s="294"/>
      <c r="D53" s="306"/>
      <c r="E53" s="306"/>
      <c r="F53" s="307"/>
      <c r="G53" s="367"/>
      <c r="H53" s="367"/>
      <c r="I53" s="368"/>
      <c r="J53" s="369"/>
      <c r="K53" s="298"/>
      <c r="L53" s="345">
        <f t="shared" si="4"/>
        <v>0</v>
      </c>
      <c r="M53" s="350"/>
      <c r="N53" s="358"/>
      <c r="O53" s="555"/>
      <c r="P53" s="555"/>
      <c r="Q53" s="282">
        <f t="shared" si="5"/>
        <v>0</v>
      </c>
      <c r="R53" s="282">
        <f t="shared" si="6"/>
        <v>0</v>
      </c>
      <c r="S53" s="282">
        <f t="shared" si="7"/>
        <v>0</v>
      </c>
      <c r="T53" s="282">
        <f t="shared" si="8"/>
        <v>0</v>
      </c>
    </row>
    <row r="54" spans="1:20" ht="12" hidden="1">
      <c r="A54" s="294"/>
      <c r="B54" s="294"/>
      <c r="C54" s="294"/>
      <c r="D54" s="306"/>
      <c r="E54" s="306"/>
      <c r="F54" s="307"/>
      <c r="G54" s="367"/>
      <c r="H54" s="367"/>
      <c r="I54" s="368"/>
      <c r="J54" s="369"/>
      <c r="K54" s="298"/>
      <c r="L54" s="345">
        <f t="shared" si="4"/>
        <v>0</v>
      </c>
      <c r="M54" s="350"/>
      <c r="N54" s="358"/>
      <c r="O54" s="555"/>
      <c r="P54" s="555"/>
      <c r="Q54" s="282">
        <f t="shared" si="5"/>
        <v>0</v>
      </c>
      <c r="R54" s="282">
        <f t="shared" si="6"/>
        <v>0</v>
      </c>
      <c r="S54" s="282">
        <f t="shared" si="7"/>
        <v>0</v>
      </c>
      <c r="T54" s="282">
        <f t="shared" si="8"/>
        <v>0</v>
      </c>
    </row>
    <row r="55" spans="1:20" ht="12" hidden="1">
      <c r="A55" s="294"/>
      <c r="B55" s="294"/>
      <c r="C55" s="294"/>
      <c r="D55" s="306"/>
      <c r="E55" s="306"/>
      <c r="F55" s="307"/>
      <c r="G55" s="367"/>
      <c r="H55" s="367"/>
      <c r="I55" s="368"/>
      <c r="J55" s="369"/>
      <c r="K55" s="298"/>
      <c r="L55" s="345">
        <f t="shared" si="4"/>
        <v>0</v>
      </c>
      <c r="M55" s="350"/>
      <c r="N55" s="358"/>
      <c r="O55" s="555"/>
      <c r="P55" s="555"/>
      <c r="Q55" s="282">
        <f t="shared" si="5"/>
        <v>0</v>
      </c>
      <c r="R55" s="282">
        <f t="shared" si="6"/>
        <v>0</v>
      </c>
      <c r="S55" s="282">
        <f t="shared" si="7"/>
        <v>0</v>
      </c>
      <c r="T55" s="282">
        <f t="shared" si="8"/>
        <v>0</v>
      </c>
    </row>
    <row r="56" spans="1:20" ht="12" hidden="1">
      <c r="A56" s="294"/>
      <c r="B56" s="294"/>
      <c r="C56" s="294"/>
      <c r="D56" s="306"/>
      <c r="E56" s="306"/>
      <c r="F56" s="307"/>
      <c r="G56" s="367"/>
      <c r="H56" s="367"/>
      <c r="I56" s="368"/>
      <c r="J56" s="369"/>
      <c r="K56" s="298"/>
      <c r="L56" s="345">
        <f t="shared" si="4"/>
        <v>0</v>
      </c>
      <c r="M56" s="350"/>
      <c r="N56" s="358"/>
      <c r="O56" s="555"/>
      <c r="P56" s="555"/>
      <c r="Q56" s="282">
        <f t="shared" si="5"/>
        <v>0</v>
      </c>
      <c r="R56" s="282">
        <f t="shared" si="6"/>
        <v>0</v>
      </c>
      <c r="S56" s="282">
        <f t="shared" si="7"/>
        <v>0</v>
      </c>
      <c r="T56" s="282">
        <f t="shared" si="8"/>
        <v>0</v>
      </c>
    </row>
    <row r="57" spans="1:20" ht="12" hidden="1">
      <c r="A57" s="294"/>
      <c r="B57" s="294"/>
      <c r="C57" s="294"/>
      <c r="D57" s="306"/>
      <c r="E57" s="306"/>
      <c r="F57" s="307"/>
      <c r="G57" s="367"/>
      <c r="H57" s="367"/>
      <c r="I57" s="368"/>
      <c r="J57" s="369"/>
      <c r="K57" s="298"/>
      <c r="L57" s="345">
        <f t="shared" si="4"/>
        <v>0</v>
      </c>
      <c r="M57" s="350"/>
      <c r="N57" s="358"/>
      <c r="O57" s="555"/>
      <c r="P57" s="555"/>
      <c r="Q57" s="282">
        <f t="shared" si="5"/>
        <v>0</v>
      </c>
      <c r="R57" s="282">
        <f t="shared" si="6"/>
        <v>0</v>
      </c>
      <c r="S57" s="282">
        <f t="shared" si="7"/>
        <v>0</v>
      </c>
      <c r="T57" s="282">
        <f t="shared" si="8"/>
        <v>0</v>
      </c>
    </row>
    <row r="58" spans="1:20" ht="12" hidden="1">
      <c r="A58" s="294"/>
      <c r="B58" s="294"/>
      <c r="C58" s="294"/>
      <c r="D58" s="306"/>
      <c r="E58" s="306"/>
      <c r="F58" s="307"/>
      <c r="G58" s="367"/>
      <c r="H58" s="367"/>
      <c r="I58" s="368"/>
      <c r="J58" s="369"/>
      <c r="K58" s="298"/>
      <c r="L58" s="345">
        <f t="shared" si="4"/>
        <v>0</v>
      </c>
      <c r="M58" s="350"/>
      <c r="N58" s="358"/>
      <c r="O58" s="555"/>
      <c r="P58" s="555"/>
      <c r="Q58" s="282">
        <f t="shared" si="5"/>
        <v>0</v>
      </c>
      <c r="R58" s="282">
        <f t="shared" si="6"/>
        <v>0</v>
      </c>
      <c r="S58" s="282">
        <f t="shared" si="7"/>
        <v>0</v>
      </c>
      <c r="T58" s="282">
        <f t="shared" si="8"/>
        <v>0</v>
      </c>
    </row>
    <row r="59" spans="1:20" ht="12" hidden="1">
      <c r="A59" s="294"/>
      <c r="B59" s="294"/>
      <c r="C59" s="294"/>
      <c r="D59" s="306"/>
      <c r="E59" s="306"/>
      <c r="F59" s="307"/>
      <c r="G59" s="367"/>
      <c r="H59" s="367"/>
      <c r="I59" s="368"/>
      <c r="J59" s="369"/>
      <c r="K59" s="298"/>
      <c r="L59" s="345">
        <f t="shared" si="4"/>
        <v>0</v>
      </c>
      <c r="M59" s="350"/>
      <c r="N59" s="358"/>
      <c r="O59" s="555"/>
      <c r="P59" s="555"/>
      <c r="Q59" s="282">
        <f t="shared" si="5"/>
        <v>0</v>
      </c>
      <c r="R59" s="282">
        <f t="shared" si="6"/>
        <v>0</v>
      </c>
      <c r="S59" s="282">
        <f t="shared" si="7"/>
        <v>0</v>
      </c>
      <c r="T59" s="282">
        <f t="shared" si="8"/>
        <v>0</v>
      </c>
    </row>
    <row r="60" spans="1:20" ht="12" hidden="1">
      <c r="A60" s="294"/>
      <c r="B60" s="294"/>
      <c r="C60" s="294"/>
      <c r="D60" s="306"/>
      <c r="E60" s="306"/>
      <c r="F60" s="307"/>
      <c r="G60" s="367"/>
      <c r="H60" s="367"/>
      <c r="I60" s="368"/>
      <c r="J60" s="369"/>
      <c r="K60" s="298"/>
      <c r="L60" s="345">
        <f t="shared" si="4"/>
        <v>0</v>
      </c>
      <c r="M60" s="350"/>
      <c r="N60" s="358"/>
      <c r="O60" s="555"/>
      <c r="P60" s="555"/>
      <c r="Q60" s="282">
        <f t="shared" si="5"/>
        <v>0</v>
      </c>
      <c r="R60" s="282">
        <f t="shared" si="6"/>
        <v>0</v>
      </c>
      <c r="S60" s="282">
        <f t="shared" si="7"/>
        <v>0</v>
      </c>
      <c r="T60" s="282">
        <f t="shared" si="8"/>
        <v>0</v>
      </c>
    </row>
    <row r="61" spans="1:20" ht="12" hidden="1">
      <c r="A61" s="294"/>
      <c r="B61" s="294"/>
      <c r="C61" s="294"/>
      <c r="D61" s="306"/>
      <c r="E61" s="306"/>
      <c r="F61" s="307"/>
      <c r="G61" s="367"/>
      <c r="H61" s="367"/>
      <c r="I61" s="368"/>
      <c r="J61" s="369"/>
      <c r="K61" s="298"/>
      <c r="L61" s="345">
        <f t="shared" si="4"/>
        <v>0</v>
      </c>
      <c r="M61" s="350"/>
      <c r="N61" s="358"/>
      <c r="O61" s="555"/>
      <c r="P61" s="555"/>
      <c r="Q61" s="282">
        <f t="shared" si="5"/>
        <v>0</v>
      </c>
      <c r="R61" s="282">
        <f t="shared" si="6"/>
        <v>0</v>
      </c>
      <c r="S61" s="282">
        <f t="shared" si="7"/>
        <v>0</v>
      </c>
      <c r="T61" s="282">
        <f t="shared" si="8"/>
        <v>0</v>
      </c>
    </row>
    <row r="62" spans="1:20" ht="12" hidden="1">
      <c r="A62" s="294"/>
      <c r="B62" s="294"/>
      <c r="C62" s="294"/>
      <c r="D62" s="306"/>
      <c r="E62" s="306"/>
      <c r="F62" s="307"/>
      <c r="G62" s="367"/>
      <c r="H62" s="367"/>
      <c r="I62" s="368"/>
      <c r="J62" s="369"/>
      <c r="K62" s="298"/>
      <c r="L62" s="345">
        <f t="shared" si="4"/>
        <v>0</v>
      </c>
      <c r="M62" s="350"/>
      <c r="N62" s="358"/>
      <c r="O62" s="555"/>
      <c r="P62" s="555"/>
      <c r="Q62" s="282">
        <f t="shared" si="5"/>
        <v>0</v>
      </c>
      <c r="R62" s="282">
        <f t="shared" si="6"/>
        <v>0</v>
      </c>
      <c r="S62" s="282">
        <f t="shared" si="7"/>
        <v>0</v>
      </c>
      <c r="T62" s="282">
        <f t="shared" si="8"/>
        <v>0</v>
      </c>
    </row>
    <row r="63" spans="1:20" ht="12" hidden="1">
      <c r="A63" s="294"/>
      <c r="B63" s="294"/>
      <c r="C63" s="294"/>
      <c r="D63" s="306"/>
      <c r="E63" s="306"/>
      <c r="F63" s="307"/>
      <c r="G63" s="367"/>
      <c r="H63" s="367"/>
      <c r="I63" s="368"/>
      <c r="J63" s="369"/>
      <c r="K63" s="298"/>
      <c r="L63" s="345">
        <f t="shared" si="4"/>
        <v>0</v>
      </c>
      <c r="M63" s="350"/>
      <c r="N63" s="358"/>
      <c r="O63" s="555"/>
      <c r="P63" s="555"/>
      <c r="Q63" s="282">
        <f t="shared" si="5"/>
        <v>0</v>
      </c>
      <c r="R63" s="282">
        <f t="shared" si="6"/>
        <v>0</v>
      </c>
      <c r="S63" s="282">
        <f t="shared" si="7"/>
        <v>0</v>
      </c>
      <c r="T63" s="282">
        <f t="shared" si="8"/>
        <v>0</v>
      </c>
    </row>
    <row r="64" spans="1:20" ht="12" hidden="1">
      <c r="A64" s="294"/>
      <c r="B64" s="294"/>
      <c r="C64" s="294"/>
      <c r="D64" s="306"/>
      <c r="E64" s="306"/>
      <c r="F64" s="307"/>
      <c r="G64" s="367"/>
      <c r="H64" s="367"/>
      <c r="I64" s="368"/>
      <c r="J64" s="369"/>
      <c r="K64" s="298"/>
      <c r="L64" s="345">
        <f t="shared" si="4"/>
        <v>0</v>
      </c>
      <c r="M64" s="350"/>
      <c r="N64" s="358"/>
      <c r="O64" s="555"/>
      <c r="P64" s="555"/>
      <c r="Q64" s="282">
        <f t="shared" si="5"/>
        <v>0</v>
      </c>
      <c r="R64" s="282">
        <f t="shared" si="6"/>
        <v>0</v>
      </c>
      <c r="S64" s="282">
        <f t="shared" si="7"/>
        <v>0</v>
      </c>
      <c r="T64" s="282">
        <f t="shared" si="8"/>
        <v>0</v>
      </c>
    </row>
    <row r="65" spans="1:20" ht="12" hidden="1">
      <c r="A65" s="294"/>
      <c r="B65" s="294"/>
      <c r="C65" s="294"/>
      <c r="D65" s="306"/>
      <c r="E65" s="306"/>
      <c r="F65" s="307"/>
      <c r="G65" s="367"/>
      <c r="H65" s="367"/>
      <c r="I65" s="368"/>
      <c r="J65" s="369"/>
      <c r="K65" s="298"/>
      <c r="L65" s="345">
        <f t="shared" si="4"/>
        <v>0</v>
      </c>
      <c r="M65" s="350"/>
      <c r="N65" s="358"/>
      <c r="O65" s="555"/>
      <c r="P65" s="555"/>
      <c r="Q65" s="282">
        <f t="shared" si="5"/>
        <v>0</v>
      </c>
      <c r="R65" s="282">
        <f t="shared" si="6"/>
        <v>0</v>
      </c>
      <c r="S65" s="282">
        <f t="shared" si="7"/>
        <v>0</v>
      </c>
      <c r="T65" s="282">
        <f t="shared" si="8"/>
        <v>0</v>
      </c>
    </row>
    <row r="66" spans="1:20" ht="12" hidden="1">
      <c r="A66" s="294"/>
      <c r="B66" s="294"/>
      <c r="C66" s="294"/>
      <c r="D66" s="306"/>
      <c r="E66" s="306"/>
      <c r="F66" s="307"/>
      <c r="G66" s="367"/>
      <c r="H66" s="367"/>
      <c r="I66" s="368"/>
      <c r="J66" s="369"/>
      <c r="K66" s="298"/>
      <c r="L66" s="345">
        <f t="shared" si="4"/>
        <v>0</v>
      </c>
      <c r="M66" s="350"/>
      <c r="N66" s="358"/>
      <c r="O66" s="555"/>
      <c r="P66" s="555"/>
      <c r="Q66" s="282">
        <f t="shared" si="5"/>
        <v>0</v>
      </c>
      <c r="R66" s="282">
        <f t="shared" si="6"/>
        <v>0</v>
      </c>
      <c r="S66" s="282">
        <f t="shared" si="7"/>
        <v>0</v>
      </c>
      <c r="T66" s="282">
        <f t="shared" si="8"/>
        <v>0</v>
      </c>
    </row>
    <row r="67" spans="1:20" ht="12" hidden="1">
      <c r="A67" s="294"/>
      <c r="B67" s="294"/>
      <c r="C67" s="294"/>
      <c r="D67" s="306"/>
      <c r="E67" s="306"/>
      <c r="F67" s="307"/>
      <c r="G67" s="367"/>
      <c r="H67" s="367"/>
      <c r="I67" s="368"/>
      <c r="J67" s="369"/>
      <c r="K67" s="298"/>
      <c r="L67" s="345">
        <f t="shared" si="4"/>
        <v>0</v>
      </c>
      <c r="M67" s="350"/>
      <c r="N67" s="358"/>
      <c r="O67" s="555"/>
      <c r="P67" s="555"/>
      <c r="Q67" s="282">
        <f t="shared" si="5"/>
        <v>0</v>
      </c>
      <c r="R67" s="282">
        <f t="shared" si="6"/>
        <v>0</v>
      </c>
      <c r="S67" s="282">
        <f t="shared" si="7"/>
        <v>0</v>
      </c>
      <c r="T67" s="282">
        <f t="shared" si="8"/>
        <v>0</v>
      </c>
    </row>
    <row r="68" spans="1:20" ht="12" hidden="1">
      <c r="A68" s="294"/>
      <c r="B68" s="294"/>
      <c r="C68" s="294"/>
      <c r="D68" s="306"/>
      <c r="E68" s="306"/>
      <c r="F68" s="307"/>
      <c r="G68" s="367"/>
      <c r="H68" s="367"/>
      <c r="I68" s="368"/>
      <c r="J68" s="369"/>
      <c r="K68" s="298"/>
      <c r="L68" s="345">
        <f t="shared" si="4"/>
        <v>0</v>
      </c>
      <c r="M68" s="350"/>
      <c r="N68" s="358"/>
      <c r="O68" s="555"/>
      <c r="P68" s="555"/>
      <c r="Q68" s="282">
        <f t="shared" si="5"/>
        <v>0</v>
      </c>
      <c r="R68" s="282">
        <f t="shared" si="6"/>
        <v>0</v>
      </c>
      <c r="S68" s="282">
        <f t="shared" si="7"/>
        <v>0</v>
      </c>
      <c r="T68" s="282">
        <f t="shared" si="8"/>
        <v>0</v>
      </c>
    </row>
    <row r="69" spans="1:20" ht="12" hidden="1">
      <c r="A69" s="294"/>
      <c r="B69" s="294"/>
      <c r="C69" s="294"/>
      <c r="D69" s="306"/>
      <c r="E69" s="306"/>
      <c r="F69" s="307"/>
      <c r="G69" s="367"/>
      <c r="H69" s="367"/>
      <c r="I69" s="368"/>
      <c r="J69" s="369"/>
      <c r="K69" s="298"/>
      <c r="L69" s="345">
        <f t="shared" si="4"/>
        <v>0</v>
      </c>
      <c r="M69" s="350"/>
      <c r="N69" s="358"/>
      <c r="O69" s="555"/>
      <c r="P69" s="555"/>
      <c r="Q69" s="282">
        <f t="shared" si="5"/>
        <v>0</v>
      </c>
      <c r="R69" s="282">
        <f t="shared" si="6"/>
        <v>0</v>
      </c>
      <c r="S69" s="282">
        <f t="shared" si="7"/>
        <v>0</v>
      </c>
      <c r="T69" s="282">
        <f t="shared" si="8"/>
        <v>0</v>
      </c>
    </row>
    <row r="70" spans="1:20" ht="12" hidden="1">
      <c r="A70" s="294"/>
      <c r="B70" s="294"/>
      <c r="C70" s="294"/>
      <c r="D70" s="306"/>
      <c r="E70" s="306"/>
      <c r="F70" s="307"/>
      <c r="G70" s="367"/>
      <c r="H70" s="367"/>
      <c r="I70" s="368"/>
      <c r="J70" s="369"/>
      <c r="K70" s="298"/>
      <c r="L70" s="345">
        <f t="shared" si="4"/>
        <v>0</v>
      </c>
      <c r="M70" s="350"/>
      <c r="N70" s="358"/>
      <c r="O70" s="555"/>
      <c r="P70" s="555"/>
      <c r="Q70" s="282">
        <f t="shared" si="5"/>
        <v>0</v>
      </c>
      <c r="R70" s="282">
        <f t="shared" si="6"/>
        <v>0</v>
      </c>
      <c r="S70" s="282">
        <f t="shared" si="7"/>
        <v>0</v>
      </c>
      <c r="T70" s="282">
        <f t="shared" si="8"/>
        <v>0</v>
      </c>
    </row>
    <row r="71" spans="1:20" ht="12" hidden="1">
      <c r="A71" s="294"/>
      <c r="B71" s="294"/>
      <c r="C71" s="294"/>
      <c r="D71" s="306"/>
      <c r="E71" s="306"/>
      <c r="F71" s="307"/>
      <c r="G71" s="367"/>
      <c r="H71" s="367"/>
      <c r="I71" s="368"/>
      <c r="J71" s="369"/>
      <c r="K71" s="298"/>
      <c r="L71" s="345">
        <f t="shared" si="4"/>
        <v>0</v>
      </c>
      <c r="M71" s="350"/>
      <c r="N71" s="358"/>
      <c r="O71" s="555"/>
      <c r="P71" s="555"/>
      <c r="Q71" s="282">
        <f aca="true" t="shared" si="9" ref="Q71:Q97">IF(I71="ANO",IF(H71&lt;&gt;"",L71+N71,0),0)</f>
        <v>0</v>
      </c>
      <c r="R71" s="282">
        <f aca="true" t="shared" si="10" ref="R71:R97">IF(I71="Ne",IF(H71&lt;&gt;"",L71+N71,0),0)</f>
        <v>0</v>
      </c>
      <c r="S71" s="282">
        <f aca="true" t="shared" si="11" ref="S71:S97">IF(I71="Ne",IF(G71&lt;&gt;"",L71+N71,0),0)</f>
        <v>0</v>
      </c>
      <c r="T71" s="282">
        <f aca="true" t="shared" si="12" ref="T71:T97">IF(I71="ANO",IF(G71&lt;&gt;"",L71+N71,0),0)</f>
        <v>0</v>
      </c>
    </row>
    <row r="72" spans="1:20" ht="12" hidden="1">
      <c r="A72" s="294"/>
      <c r="B72" s="294"/>
      <c r="C72" s="294"/>
      <c r="D72" s="306"/>
      <c r="E72" s="306"/>
      <c r="F72" s="307"/>
      <c r="G72" s="367"/>
      <c r="H72" s="367"/>
      <c r="I72" s="368"/>
      <c r="J72" s="369"/>
      <c r="K72" s="298"/>
      <c r="L72" s="345">
        <f aca="true" t="shared" si="13" ref="L72:L97">J72+K72</f>
        <v>0</v>
      </c>
      <c r="M72" s="350"/>
      <c r="N72" s="358"/>
      <c r="O72" s="555"/>
      <c r="P72" s="555"/>
      <c r="Q72" s="282">
        <f t="shared" si="9"/>
        <v>0</v>
      </c>
      <c r="R72" s="282">
        <f t="shared" si="10"/>
        <v>0</v>
      </c>
      <c r="S72" s="282">
        <f t="shared" si="11"/>
        <v>0</v>
      </c>
      <c r="T72" s="282">
        <f t="shared" si="12"/>
        <v>0</v>
      </c>
    </row>
    <row r="73" spans="1:20" ht="12" hidden="1">
      <c r="A73" s="294"/>
      <c r="B73" s="294"/>
      <c r="C73" s="294"/>
      <c r="D73" s="306"/>
      <c r="E73" s="306"/>
      <c r="F73" s="307"/>
      <c r="G73" s="367"/>
      <c r="H73" s="367"/>
      <c r="I73" s="368"/>
      <c r="J73" s="369"/>
      <c r="K73" s="298"/>
      <c r="L73" s="345">
        <f t="shared" si="13"/>
        <v>0</v>
      </c>
      <c r="M73" s="350"/>
      <c r="N73" s="358"/>
      <c r="O73" s="555"/>
      <c r="P73" s="555"/>
      <c r="Q73" s="282">
        <f t="shared" si="9"/>
        <v>0</v>
      </c>
      <c r="R73" s="282">
        <f t="shared" si="10"/>
        <v>0</v>
      </c>
      <c r="S73" s="282">
        <f t="shared" si="11"/>
        <v>0</v>
      </c>
      <c r="T73" s="282">
        <f t="shared" si="12"/>
        <v>0</v>
      </c>
    </row>
    <row r="74" spans="1:20" ht="12" hidden="1">
      <c r="A74" s="294"/>
      <c r="B74" s="294"/>
      <c r="C74" s="294"/>
      <c r="D74" s="306"/>
      <c r="E74" s="306"/>
      <c r="F74" s="307"/>
      <c r="G74" s="367"/>
      <c r="H74" s="367"/>
      <c r="I74" s="368"/>
      <c r="J74" s="369"/>
      <c r="K74" s="298"/>
      <c r="L74" s="345">
        <f t="shared" si="13"/>
        <v>0</v>
      </c>
      <c r="M74" s="350"/>
      <c r="N74" s="358"/>
      <c r="O74" s="555"/>
      <c r="P74" s="555"/>
      <c r="Q74" s="282">
        <f t="shared" si="9"/>
        <v>0</v>
      </c>
      <c r="R74" s="282">
        <f t="shared" si="10"/>
        <v>0</v>
      </c>
      <c r="S74" s="282">
        <f t="shared" si="11"/>
        <v>0</v>
      </c>
      <c r="T74" s="282">
        <f t="shared" si="12"/>
        <v>0</v>
      </c>
    </row>
    <row r="75" spans="1:20" ht="12" hidden="1">
      <c r="A75" s="294"/>
      <c r="B75" s="294"/>
      <c r="C75" s="294"/>
      <c r="D75" s="306"/>
      <c r="E75" s="306"/>
      <c r="F75" s="307"/>
      <c r="G75" s="367"/>
      <c r="H75" s="367"/>
      <c r="I75" s="368"/>
      <c r="J75" s="369"/>
      <c r="K75" s="298"/>
      <c r="L75" s="345">
        <f t="shared" si="13"/>
        <v>0</v>
      </c>
      <c r="M75" s="350"/>
      <c r="N75" s="358"/>
      <c r="O75" s="555"/>
      <c r="P75" s="555"/>
      <c r="Q75" s="282">
        <f t="shared" si="9"/>
        <v>0</v>
      </c>
      <c r="R75" s="282">
        <f t="shared" si="10"/>
        <v>0</v>
      </c>
      <c r="S75" s="282">
        <f t="shared" si="11"/>
        <v>0</v>
      </c>
      <c r="T75" s="282">
        <f t="shared" si="12"/>
        <v>0</v>
      </c>
    </row>
    <row r="76" spans="1:20" ht="12" hidden="1">
      <c r="A76" s="294"/>
      <c r="B76" s="294"/>
      <c r="C76" s="294"/>
      <c r="D76" s="306"/>
      <c r="E76" s="306"/>
      <c r="F76" s="307"/>
      <c r="G76" s="367"/>
      <c r="H76" s="367"/>
      <c r="I76" s="368"/>
      <c r="J76" s="369"/>
      <c r="K76" s="298"/>
      <c r="L76" s="345">
        <f t="shared" si="13"/>
        <v>0</v>
      </c>
      <c r="M76" s="350"/>
      <c r="N76" s="358"/>
      <c r="O76" s="555"/>
      <c r="P76" s="555"/>
      <c r="Q76" s="282">
        <f t="shared" si="9"/>
        <v>0</v>
      </c>
      <c r="R76" s="282">
        <f t="shared" si="10"/>
        <v>0</v>
      </c>
      <c r="S76" s="282">
        <f t="shared" si="11"/>
        <v>0</v>
      </c>
      <c r="T76" s="282">
        <f t="shared" si="12"/>
        <v>0</v>
      </c>
    </row>
    <row r="77" spans="1:20" ht="12" hidden="1">
      <c r="A77" s="294"/>
      <c r="B77" s="294"/>
      <c r="C77" s="294"/>
      <c r="D77" s="306"/>
      <c r="E77" s="306"/>
      <c r="F77" s="307"/>
      <c r="G77" s="367"/>
      <c r="H77" s="367"/>
      <c r="I77" s="368"/>
      <c r="J77" s="369"/>
      <c r="K77" s="298"/>
      <c r="L77" s="345">
        <f t="shared" si="13"/>
        <v>0</v>
      </c>
      <c r="M77" s="350"/>
      <c r="N77" s="358"/>
      <c r="O77" s="555"/>
      <c r="P77" s="555"/>
      <c r="Q77" s="282">
        <f t="shared" si="9"/>
        <v>0</v>
      </c>
      <c r="R77" s="282">
        <f t="shared" si="10"/>
        <v>0</v>
      </c>
      <c r="S77" s="282">
        <f t="shared" si="11"/>
        <v>0</v>
      </c>
      <c r="T77" s="282">
        <f t="shared" si="12"/>
        <v>0</v>
      </c>
    </row>
    <row r="78" spans="1:20" ht="12" hidden="1">
      <c r="A78" s="294"/>
      <c r="B78" s="294"/>
      <c r="C78" s="294"/>
      <c r="D78" s="306"/>
      <c r="E78" s="306"/>
      <c r="F78" s="307"/>
      <c r="G78" s="367"/>
      <c r="H78" s="367"/>
      <c r="I78" s="368"/>
      <c r="J78" s="369"/>
      <c r="K78" s="298"/>
      <c r="L78" s="345">
        <f t="shared" si="13"/>
        <v>0</v>
      </c>
      <c r="M78" s="350"/>
      <c r="N78" s="358"/>
      <c r="O78" s="555"/>
      <c r="P78" s="555"/>
      <c r="Q78" s="282">
        <f t="shared" si="9"/>
        <v>0</v>
      </c>
      <c r="R78" s="282">
        <f t="shared" si="10"/>
        <v>0</v>
      </c>
      <c r="S78" s="282">
        <f t="shared" si="11"/>
        <v>0</v>
      </c>
      <c r="T78" s="282">
        <f t="shared" si="12"/>
        <v>0</v>
      </c>
    </row>
    <row r="79" spans="1:20" ht="12" hidden="1">
      <c r="A79" s="294"/>
      <c r="B79" s="294"/>
      <c r="C79" s="294"/>
      <c r="D79" s="306"/>
      <c r="E79" s="306"/>
      <c r="F79" s="307"/>
      <c r="G79" s="367"/>
      <c r="H79" s="367"/>
      <c r="I79" s="368"/>
      <c r="J79" s="369"/>
      <c r="K79" s="298"/>
      <c r="L79" s="345">
        <f t="shared" si="13"/>
        <v>0</v>
      </c>
      <c r="M79" s="350"/>
      <c r="N79" s="358"/>
      <c r="O79" s="555"/>
      <c r="P79" s="555"/>
      <c r="Q79" s="282">
        <f t="shared" si="9"/>
        <v>0</v>
      </c>
      <c r="R79" s="282">
        <f t="shared" si="10"/>
        <v>0</v>
      </c>
      <c r="S79" s="282">
        <f t="shared" si="11"/>
        <v>0</v>
      </c>
      <c r="T79" s="282">
        <f t="shared" si="12"/>
        <v>0</v>
      </c>
    </row>
    <row r="80" spans="1:20" ht="12" hidden="1">
      <c r="A80" s="294"/>
      <c r="B80" s="294"/>
      <c r="C80" s="294"/>
      <c r="D80" s="306"/>
      <c r="E80" s="306"/>
      <c r="F80" s="307"/>
      <c r="G80" s="367"/>
      <c r="H80" s="367"/>
      <c r="I80" s="368"/>
      <c r="J80" s="369"/>
      <c r="K80" s="298"/>
      <c r="L80" s="345">
        <f t="shared" si="13"/>
        <v>0</v>
      </c>
      <c r="M80" s="350"/>
      <c r="N80" s="358"/>
      <c r="O80" s="555"/>
      <c r="P80" s="555"/>
      <c r="Q80" s="282">
        <f t="shared" si="9"/>
        <v>0</v>
      </c>
      <c r="R80" s="282">
        <f t="shared" si="10"/>
        <v>0</v>
      </c>
      <c r="S80" s="282">
        <f t="shared" si="11"/>
        <v>0</v>
      </c>
      <c r="T80" s="282">
        <f t="shared" si="12"/>
        <v>0</v>
      </c>
    </row>
    <row r="81" spans="1:20" ht="12" hidden="1">
      <c r="A81" s="294"/>
      <c r="B81" s="294"/>
      <c r="C81" s="294"/>
      <c r="D81" s="306"/>
      <c r="E81" s="306"/>
      <c r="F81" s="307"/>
      <c r="G81" s="367"/>
      <c r="H81" s="367"/>
      <c r="I81" s="368"/>
      <c r="J81" s="369"/>
      <c r="K81" s="298"/>
      <c r="L81" s="345">
        <f t="shared" si="13"/>
        <v>0</v>
      </c>
      <c r="M81" s="350"/>
      <c r="N81" s="358"/>
      <c r="O81" s="555"/>
      <c r="P81" s="555"/>
      <c r="Q81" s="282">
        <f t="shared" si="9"/>
        <v>0</v>
      </c>
      <c r="R81" s="282">
        <f t="shared" si="10"/>
        <v>0</v>
      </c>
      <c r="S81" s="282">
        <f t="shared" si="11"/>
        <v>0</v>
      </c>
      <c r="T81" s="282">
        <f t="shared" si="12"/>
        <v>0</v>
      </c>
    </row>
    <row r="82" spans="1:20" ht="12" hidden="1">
      <c r="A82" s="294"/>
      <c r="B82" s="294"/>
      <c r="C82" s="294"/>
      <c r="D82" s="306"/>
      <c r="E82" s="306"/>
      <c r="F82" s="307"/>
      <c r="G82" s="367"/>
      <c r="H82" s="367"/>
      <c r="I82" s="368"/>
      <c r="J82" s="369"/>
      <c r="K82" s="298"/>
      <c r="L82" s="345">
        <f t="shared" si="13"/>
        <v>0</v>
      </c>
      <c r="M82" s="350"/>
      <c r="N82" s="358"/>
      <c r="O82" s="555"/>
      <c r="P82" s="555"/>
      <c r="Q82" s="282">
        <f t="shared" si="9"/>
        <v>0</v>
      </c>
      <c r="R82" s="282">
        <f t="shared" si="10"/>
        <v>0</v>
      </c>
      <c r="S82" s="282">
        <f t="shared" si="11"/>
        <v>0</v>
      </c>
      <c r="T82" s="282">
        <f t="shared" si="12"/>
        <v>0</v>
      </c>
    </row>
    <row r="83" spans="1:20" ht="12" hidden="1">
      <c r="A83" s="294"/>
      <c r="B83" s="294"/>
      <c r="C83" s="294"/>
      <c r="D83" s="306"/>
      <c r="E83" s="306"/>
      <c r="F83" s="307"/>
      <c r="G83" s="367"/>
      <c r="H83" s="367"/>
      <c r="I83" s="368"/>
      <c r="J83" s="369"/>
      <c r="K83" s="298"/>
      <c r="L83" s="345">
        <f t="shared" si="13"/>
        <v>0</v>
      </c>
      <c r="M83" s="350"/>
      <c r="N83" s="358"/>
      <c r="O83" s="555"/>
      <c r="P83" s="555"/>
      <c r="Q83" s="282">
        <f t="shared" si="9"/>
        <v>0</v>
      </c>
      <c r="R83" s="282">
        <f t="shared" si="10"/>
        <v>0</v>
      </c>
      <c r="S83" s="282">
        <f t="shared" si="11"/>
        <v>0</v>
      </c>
      <c r="T83" s="282">
        <f t="shared" si="12"/>
        <v>0</v>
      </c>
    </row>
    <row r="84" spans="1:20" ht="12" hidden="1">
      <c r="A84" s="294"/>
      <c r="B84" s="294"/>
      <c r="C84" s="294"/>
      <c r="D84" s="306"/>
      <c r="E84" s="306"/>
      <c r="F84" s="307"/>
      <c r="G84" s="367"/>
      <c r="H84" s="367"/>
      <c r="I84" s="368"/>
      <c r="J84" s="369"/>
      <c r="K84" s="298"/>
      <c r="L84" s="345">
        <f t="shared" si="13"/>
        <v>0</v>
      </c>
      <c r="M84" s="350"/>
      <c r="N84" s="358"/>
      <c r="O84" s="555"/>
      <c r="P84" s="555"/>
      <c r="Q84" s="282">
        <f t="shared" si="9"/>
        <v>0</v>
      </c>
      <c r="R84" s="282">
        <f t="shared" si="10"/>
        <v>0</v>
      </c>
      <c r="S84" s="282">
        <f t="shared" si="11"/>
        <v>0</v>
      </c>
      <c r="T84" s="282">
        <f t="shared" si="12"/>
        <v>0</v>
      </c>
    </row>
    <row r="85" spans="1:20" ht="12" hidden="1">
      <c r="A85" s="294"/>
      <c r="B85" s="294"/>
      <c r="C85" s="294"/>
      <c r="D85" s="306"/>
      <c r="E85" s="306"/>
      <c r="F85" s="307"/>
      <c r="G85" s="367"/>
      <c r="H85" s="367"/>
      <c r="I85" s="368"/>
      <c r="J85" s="369"/>
      <c r="K85" s="298"/>
      <c r="L85" s="345">
        <f t="shared" si="13"/>
        <v>0</v>
      </c>
      <c r="M85" s="350"/>
      <c r="N85" s="358"/>
      <c r="O85" s="555"/>
      <c r="P85" s="555"/>
      <c r="Q85" s="282">
        <f t="shared" si="9"/>
        <v>0</v>
      </c>
      <c r="R85" s="282">
        <f t="shared" si="10"/>
        <v>0</v>
      </c>
      <c r="S85" s="282">
        <f t="shared" si="11"/>
        <v>0</v>
      </c>
      <c r="T85" s="282">
        <f t="shared" si="12"/>
        <v>0</v>
      </c>
    </row>
    <row r="86" spans="1:20" ht="12" hidden="1">
      <c r="A86" s="294"/>
      <c r="B86" s="294"/>
      <c r="C86" s="294"/>
      <c r="D86" s="306"/>
      <c r="E86" s="306"/>
      <c r="F86" s="307"/>
      <c r="G86" s="367"/>
      <c r="H86" s="367"/>
      <c r="I86" s="368"/>
      <c r="J86" s="369"/>
      <c r="K86" s="298"/>
      <c r="L86" s="345">
        <f t="shared" si="13"/>
        <v>0</v>
      </c>
      <c r="M86" s="350"/>
      <c r="N86" s="358"/>
      <c r="O86" s="555"/>
      <c r="P86" s="555"/>
      <c r="Q86" s="282">
        <f t="shared" si="9"/>
        <v>0</v>
      </c>
      <c r="R86" s="282">
        <f t="shared" si="10"/>
        <v>0</v>
      </c>
      <c r="S86" s="282">
        <f t="shared" si="11"/>
        <v>0</v>
      </c>
      <c r="T86" s="282">
        <f t="shared" si="12"/>
        <v>0</v>
      </c>
    </row>
    <row r="87" spans="1:20" ht="12" hidden="1">
      <c r="A87" s="294"/>
      <c r="B87" s="294"/>
      <c r="C87" s="294"/>
      <c r="D87" s="306"/>
      <c r="E87" s="306"/>
      <c r="F87" s="307"/>
      <c r="G87" s="367"/>
      <c r="H87" s="367"/>
      <c r="I87" s="368"/>
      <c r="J87" s="369"/>
      <c r="K87" s="298"/>
      <c r="L87" s="345">
        <f t="shared" si="13"/>
        <v>0</v>
      </c>
      <c r="M87" s="350"/>
      <c r="N87" s="358"/>
      <c r="O87" s="555"/>
      <c r="P87" s="555"/>
      <c r="Q87" s="282">
        <f t="shared" si="9"/>
        <v>0</v>
      </c>
      <c r="R87" s="282">
        <f t="shared" si="10"/>
        <v>0</v>
      </c>
      <c r="S87" s="282">
        <f t="shared" si="11"/>
        <v>0</v>
      </c>
      <c r="T87" s="282">
        <f t="shared" si="12"/>
        <v>0</v>
      </c>
    </row>
    <row r="88" spans="1:20" ht="12" hidden="1">
      <c r="A88" s="294"/>
      <c r="B88" s="294"/>
      <c r="C88" s="294"/>
      <c r="D88" s="306"/>
      <c r="E88" s="306"/>
      <c r="F88" s="307"/>
      <c r="G88" s="367"/>
      <c r="H88" s="367"/>
      <c r="I88" s="368"/>
      <c r="J88" s="369"/>
      <c r="K88" s="298"/>
      <c r="L88" s="345">
        <f t="shared" si="13"/>
        <v>0</v>
      </c>
      <c r="M88" s="350"/>
      <c r="N88" s="358"/>
      <c r="O88" s="555"/>
      <c r="P88" s="555"/>
      <c r="Q88" s="282">
        <f t="shared" si="9"/>
        <v>0</v>
      </c>
      <c r="R88" s="282">
        <f t="shared" si="10"/>
        <v>0</v>
      </c>
      <c r="S88" s="282">
        <f t="shared" si="11"/>
        <v>0</v>
      </c>
      <c r="T88" s="282">
        <f t="shared" si="12"/>
        <v>0</v>
      </c>
    </row>
    <row r="89" spans="1:20" ht="12" hidden="1">
      <c r="A89" s="294"/>
      <c r="B89" s="294"/>
      <c r="C89" s="294"/>
      <c r="D89" s="306"/>
      <c r="E89" s="306"/>
      <c r="F89" s="307"/>
      <c r="G89" s="367"/>
      <c r="H89" s="367"/>
      <c r="I89" s="368"/>
      <c r="J89" s="369"/>
      <c r="K89" s="298"/>
      <c r="L89" s="345">
        <f t="shared" si="13"/>
        <v>0</v>
      </c>
      <c r="M89" s="350"/>
      <c r="N89" s="358"/>
      <c r="O89" s="555"/>
      <c r="P89" s="555"/>
      <c r="Q89" s="282">
        <f t="shared" si="9"/>
        <v>0</v>
      </c>
      <c r="R89" s="282">
        <f t="shared" si="10"/>
        <v>0</v>
      </c>
      <c r="S89" s="282">
        <f t="shared" si="11"/>
        <v>0</v>
      </c>
      <c r="T89" s="282">
        <f t="shared" si="12"/>
        <v>0</v>
      </c>
    </row>
    <row r="90" spans="1:20" ht="12" hidden="1">
      <c r="A90" s="294"/>
      <c r="B90" s="294"/>
      <c r="C90" s="294"/>
      <c r="D90" s="306"/>
      <c r="E90" s="306"/>
      <c r="F90" s="307"/>
      <c r="G90" s="367"/>
      <c r="H90" s="367"/>
      <c r="I90" s="368"/>
      <c r="J90" s="369"/>
      <c r="K90" s="298"/>
      <c r="L90" s="345">
        <f t="shared" si="13"/>
        <v>0</v>
      </c>
      <c r="M90" s="350"/>
      <c r="N90" s="358"/>
      <c r="O90" s="555"/>
      <c r="P90" s="555"/>
      <c r="Q90" s="282">
        <f t="shared" si="9"/>
        <v>0</v>
      </c>
      <c r="R90" s="282">
        <f t="shared" si="10"/>
        <v>0</v>
      </c>
      <c r="S90" s="282">
        <f t="shared" si="11"/>
        <v>0</v>
      </c>
      <c r="T90" s="282">
        <f t="shared" si="12"/>
        <v>0</v>
      </c>
    </row>
    <row r="91" spans="1:20" ht="12" hidden="1">
      <c r="A91" s="294"/>
      <c r="B91" s="294"/>
      <c r="C91" s="294"/>
      <c r="D91" s="306"/>
      <c r="E91" s="306"/>
      <c r="F91" s="307"/>
      <c r="G91" s="367"/>
      <c r="H91" s="367"/>
      <c r="I91" s="368"/>
      <c r="J91" s="369"/>
      <c r="K91" s="298"/>
      <c r="L91" s="345">
        <f t="shared" si="13"/>
        <v>0</v>
      </c>
      <c r="M91" s="350"/>
      <c r="N91" s="358"/>
      <c r="O91" s="555"/>
      <c r="P91" s="555"/>
      <c r="Q91" s="282">
        <f t="shared" si="9"/>
        <v>0</v>
      </c>
      <c r="R91" s="282">
        <f t="shared" si="10"/>
        <v>0</v>
      </c>
      <c r="S91" s="282">
        <f t="shared" si="11"/>
        <v>0</v>
      </c>
      <c r="T91" s="282">
        <f t="shared" si="12"/>
        <v>0</v>
      </c>
    </row>
    <row r="92" spans="1:20" ht="3" customHeight="1">
      <c r="A92" s="294"/>
      <c r="B92" s="294"/>
      <c r="C92" s="294"/>
      <c r="D92" s="306"/>
      <c r="E92" s="306"/>
      <c r="F92" s="307"/>
      <c r="G92" s="367"/>
      <c r="H92" s="367"/>
      <c r="I92" s="368"/>
      <c r="J92" s="369"/>
      <c r="K92" s="298"/>
      <c r="L92" s="345">
        <f t="shared" si="13"/>
        <v>0</v>
      </c>
      <c r="M92" s="350"/>
      <c r="N92" s="358"/>
      <c r="O92" s="555"/>
      <c r="P92" s="555"/>
      <c r="Q92" s="282">
        <f t="shared" si="9"/>
        <v>0</v>
      </c>
      <c r="R92" s="282">
        <f t="shared" si="10"/>
        <v>0</v>
      </c>
      <c r="S92" s="282">
        <f t="shared" si="11"/>
        <v>0</v>
      </c>
      <c r="T92" s="282">
        <f t="shared" si="12"/>
        <v>0</v>
      </c>
    </row>
    <row r="93" spans="1:20" ht="12">
      <c r="A93" s="294"/>
      <c r="B93" s="294"/>
      <c r="C93" s="294"/>
      <c r="D93" s="306"/>
      <c r="E93" s="306"/>
      <c r="F93" s="307"/>
      <c r="G93" s="367"/>
      <c r="H93" s="367"/>
      <c r="I93" s="368"/>
      <c r="J93" s="369"/>
      <c r="K93" s="298"/>
      <c r="L93" s="345">
        <f t="shared" si="13"/>
        <v>0</v>
      </c>
      <c r="M93" s="351"/>
      <c r="N93" s="358"/>
      <c r="O93" s="555"/>
      <c r="P93" s="555"/>
      <c r="Q93" s="282">
        <f t="shared" si="9"/>
        <v>0</v>
      </c>
      <c r="R93" s="282">
        <f t="shared" si="10"/>
        <v>0</v>
      </c>
      <c r="S93" s="282">
        <f t="shared" si="11"/>
        <v>0</v>
      </c>
      <c r="T93" s="282">
        <f t="shared" si="12"/>
        <v>0</v>
      </c>
    </row>
    <row r="94" spans="1:20" ht="12">
      <c r="A94" s="294"/>
      <c r="B94" s="294"/>
      <c r="C94" s="294"/>
      <c r="D94" s="306"/>
      <c r="E94" s="306"/>
      <c r="F94" s="307"/>
      <c r="G94" s="294"/>
      <c r="H94" s="294"/>
      <c r="I94" s="297"/>
      <c r="J94" s="298"/>
      <c r="K94" s="298"/>
      <c r="L94" s="345">
        <f t="shared" si="13"/>
        <v>0</v>
      </c>
      <c r="M94" s="351"/>
      <c r="N94" s="358"/>
      <c r="O94" s="555"/>
      <c r="P94" s="555"/>
      <c r="Q94" s="282">
        <f t="shared" si="9"/>
        <v>0</v>
      </c>
      <c r="R94" s="282">
        <f t="shared" si="10"/>
        <v>0</v>
      </c>
      <c r="S94" s="282">
        <f t="shared" si="11"/>
        <v>0</v>
      </c>
      <c r="T94" s="282">
        <f t="shared" si="12"/>
        <v>0</v>
      </c>
    </row>
    <row r="95" spans="1:20" ht="12">
      <c r="A95" s="294"/>
      <c r="B95" s="294"/>
      <c r="C95" s="294"/>
      <c r="D95" s="306"/>
      <c r="E95" s="306"/>
      <c r="F95" s="307"/>
      <c r="G95" s="294"/>
      <c r="H95" s="294"/>
      <c r="I95" s="297"/>
      <c r="J95" s="298"/>
      <c r="K95" s="298"/>
      <c r="L95" s="345">
        <f t="shared" si="13"/>
        <v>0</v>
      </c>
      <c r="M95" s="351"/>
      <c r="N95" s="358"/>
      <c r="O95" s="555"/>
      <c r="P95" s="555"/>
      <c r="Q95" s="282">
        <f t="shared" si="9"/>
        <v>0</v>
      </c>
      <c r="R95" s="282">
        <f t="shared" si="10"/>
        <v>0</v>
      </c>
      <c r="S95" s="282">
        <f t="shared" si="11"/>
        <v>0</v>
      </c>
      <c r="T95" s="282">
        <f t="shared" si="12"/>
        <v>0</v>
      </c>
    </row>
    <row r="96" spans="1:20" ht="12">
      <c r="A96" s="294"/>
      <c r="B96" s="294"/>
      <c r="C96" s="294"/>
      <c r="D96" s="306"/>
      <c r="E96" s="306"/>
      <c r="F96" s="307"/>
      <c r="G96" s="294"/>
      <c r="H96" s="294"/>
      <c r="I96" s="297"/>
      <c r="J96" s="298"/>
      <c r="K96" s="298"/>
      <c r="L96" s="345">
        <f t="shared" si="13"/>
        <v>0</v>
      </c>
      <c r="M96" s="351"/>
      <c r="N96" s="358"/>
      <c r="O96" s="555"/>
      <c r="P96" s="555"/>
      <c r="Q96" s="282">
        <f t="shared" si="9"/>
        <v>0</v>
      </c>
      <c r="R96" s="282">
        <f t="shared" si="10"/>
        <v>0</v>
      </c>
      <c r="S96" s="282">
        <f t="shared" si="11"/>
        <v>0</v>
      </c>
      <c r="T96" s="282">
        <f t="shared" si="12"/>
        <v>0</v>
      </c>
    </row>
    <row r="97" spans="1:20" ht="12">
      <c r="A97" s="294"/>
      <c r="B97" s="294"/>
      <c r="C97" s="294"/>
      <c r="D97" s="306"/>
      <c r="E97" s="306"/>
      <c r="F97" s="307"/>
      <c r="G97" s="294"/>
      <c r="H97" s="294"/>
      <c r="I97" s="297"/>
      <c r="J97" s="298"/>
      <c r="K97" s="298"/>
      <c r="L97" s="345">
        <f t="shared" si="13"/>
        <v>0</v>
      </c>
      <c r="M97" s="351"/>
      <c r="N97" s="358"/>
      <c r="O97" s="555"/>
      <c r="P97" s="555"/>
      <c r="Q97" s="282">
        <f t="shared" si="9"/>
        <v>0</v>
      </c>
      <c r="R97" s="282">
        <f t="shared" si="10"/>
        <v>0</v>
      </c>
      <c r="S97" s="282">
        <f t="shared" si="11"/>
        <v>0</v>
      </c>
      <c r="T97" s="282">
        <f t="shared" si="12"/>
        <v>0</v>
      </c>
    </row>
    <row r="98" spans="8:19" ht="15.75" customHeight="1">
      <c r="H98" s="288"/>
      <c r="N98" s="293"/>
      <c r="O98" s="289"/>
      <c r="P98" s="290"/>
      <c r="Q98" s="282"/>
      <c r="R98" s="282"/>
      <c r="S98" s="282"/>
    </row>
    <row r="99" spans="12:20" ht="15.75" customHeight="1">
      <c r="L99" s="339"/>
      <c r="M99" s="339"/>
      <c r="N99" s="362">
        <f>SUM(N7:N98)</f>
        <v>0</v>
      </c>
      <c r="O99" s="291"/>
      <c r="P99" s="291"/>
      <c r="Q99" s="355">
        <f>SUM(Q7:Q97)</f>
        <v>0</v>
      </c>
      <c r="R99" s="356">
        <f>SUM(R7:R97)</f>
        <v>0</v>
      </c>
      <c r="S99" s="356">
        <f>SUM(S7:S97)</f>
        <v>0</v>
      </c>
      <c r="T99" s="355">
        <f>SUM(T7:T97)</f>
        <v>0</v>
      </c>
    </row>
    <row r="100" spans="14:16" ht="9.75">
      <c r="N100" s="292"/>
      <c r="O100" s="292"/>
      <c r="P100" s="292"/>
    </row>
    <row r="101" ht="9.75">
      <c r="Q101" s="182"/>
    </row>
    <row r="102" ht="10.5" thickBot="1">
      <c r="Q102" s="182"/>
    </row>
    <row r="103" spans="4:17" ht="34.5" customHeight="1" thickBot="1">
      <c r="D103" s="584" t="s">
        <v>271</v>
      </c>
      <c r="E103" s="585"/>
      <c r="F103" s="585"/>
      <c r="G103" s="585"/>
      <c r="H103" s="585"/>
      <c r="I103" s="585"/>
      <c r="J103" s="586"/>
      <c r="K103" s="341" t="s">
        <v>247</v>
      </c>
      <c r="L103" s="337" t="s">
        <v>3</v>
      </c>
      <c r="M103" s="342" t="s">
        <v>255</v>
      </c>
      <c r="N103" s="354" t="s">
        <v>259</v>
      </c>
      <c r="O103" s="183"/>
      <c r="P103" s="183"/>
      <c r="Q103" s="182"/>
    </row>
    <row r="104" spans="4:17" ht="12" customHeight="1">
      <c r="D104" s="544" t="s">
        <v>256</v>
      </c>
      <c r="E104" s="545"/>
      <c r="F104" s="545"/>
      <c r="G104" s="545"/>
      <c r="H104" s="545"/>
      <c r="I104" s="545"/>
      <c r="J104" s="546"/>
      <c r="K104" s="322"/>
      <c r="L104" s="331">
        <v>0</v>
      </c>
      <c r="M104" s="322"/>
      <c r="N104" s="321">
        <v>0</v>
      </c>
      <c r="O104" s="309"/>
      <c r="P104" s="309"/>
      <c r="Q104" s="182"/>
    </row>
    <row r="105" spans="4:17" ht="12" customHeight="1">
      <c r="D105" s="544" t="s">
        <v>257</v>
      </c>
      <c r="E105" s="545"/>
      <c r="F105" s="545"/>
      <c r="G105" s="545"/>
      <c r="H105" s="545"/>
      <c r="I105" s="545"/>
      <c r="J105" s="546"/>
      <c r="K105" s="363"/>
      <c r="L105" s="331">
        <v>0</v>
      </c>
      <c r="M105" s="322"/>
      <c r="N105" s="321">
        <v>0</v>
      </c>
      <c r="O105" s="309"/>
      <c r="P105" s="309"/>
      <c r="Q105" s="182"/>
    </row>
    <row r="106" spans="4:17" ht="12" customHeight="1">
      <c r="D106" s="549" t="s">
        <v>258</v>
      </c>
      <c r="E106" s="550"/>
      <c r="F106" s="550"/>
      <c r="G106" s="550"/>
      <c r="H106" s="550"/>
      <c r="I106" s="550"/>
      <c r="J106" s="550"/>
      <c r="K106" s="321">
        <v>0</v>
      </c>
      <c r="L106" s="338"/>
      <c r="M106" s="321">
        <v>0</v>
      </c>
      <c r="N106" s="322"/>
      <c r="O106" s="309"/>
      <c r="P106" s="309"/>
      <c r="Q106" s="182"/>
    </row>
    <row r="107" spans="4:17" ht="12" customHeight="1">
      <c r="D107" s="549" t="s">
        <v>263</v>
      </c>
      <c r="E107" s="550"/>
      <c r="F107" s="550"/>
      <c r="G107" s="550"/>
      <c r="H107" s="550"/>
      <c r="I107" s="550"/>
      <c r="J107" s="550"/>
      <c r="K107" s="321">
        <v>0</v>
      </c>
      <c r="L107" s="338"/>
      <c r="M107" s="321">
        <v>0</v>
      </c>
      <c r="N107" s="322"/>
      <c r="O107" s="309"/>
      <c r="P107" s="309"/>
      <c r="Q107" s="182"/>
    </row>
    <row r="108" spans="4:17" ht="12" customHeight="1">
      <c r="D108" s="507" t="s">
        <v>250</v>
      </c>
      <c r="E108" s="508"/>
      <c r="F108" s="508"/>
      <c r="G108" s="508"/>
      <c r="H108" s="508"/>
      <c r="I108" s="508"/>
      <c r="J108" s="509"/>
      <c r="K108" s="321">
        <v>0</v>
      </c>
      <c r="L108" s="338"/>
      <c r="M108" s="321">
        <v>0</v>
      </c>
      <c r="N108" s="322"/>
      <c r="O108" s="309"/>
      <c r="P108" s="309"/>
      <c r="Q108" s="182"/>
    </row>
    <row r="109" spans="4:17" ht="12" customHeight="1">
      <c r="D109" s="576" t="s">
        <v>264</v>
      </c>
      <c r="E109" s="577"/>
      <c r="F109" s="577"/>
      <c r="G109" s="577"/>
      <c r="H109" s="577"/>
      <c r="I109" s="577"/>
      <c r="J109" s="578"/>
      <c r="K109" s="321">
        <v>0</v>
      </c>
      <c r="L109" s="338"/>
      <c r="M109" s="321">
        <v>0</v>
      </c>
      <c r="N109" s="322"/>
      <c r="O109" s="309"/>
      <c r="P109" s="309"/>
      <c r="Q109" s="182"/>
    </row>
    <row r="110" spans="4:17" ht="12" customHeight="1" thickBot="1">
      <c r="D110" s="352"/>
      <c r="E110" s="353"/>
      <c r="F110" s="353"/>
      <c r="G110" s="353"/>
      <c r="H110" s="353"/>
      <c r="I110" s="353"/>
      <c r="J110" s="353"/>
      <c r="K110" s="332"/>
      <c r="L110" s="332"/>
      <c r="M110" s="309"/>
      <c r="N110" s="309"/>
      <c r="O110" s="309"/>
      <c r="P110" s="309"/>
      <c r="Q110" s="182"/>
    </row>
    <row r="111" spans="4:17" ht="17.25" customHeight="1" thickBot="1">
      <c r="D111" s="584" t="s">
        <v>251</v>
      </c>
      <c r="E111" s="585"/>
      <c r="F111" s="585"/>
      <c r="G111" s="585"/>
      <c r="H111" s="585"/>
      <c r="I111" s="585"/>
      <c r="J111" s="586"/>
      <c r="K111" s="333" t="s">
        <v>247</v>
      </c>
      <c r="L111" s="336" t="s">
        <v>3</v>
      </c>
      <c r="M111" s="309"/>
      <c r="N111" s="309"/>
      <c r="O111" s="309"/>
      <c r="P111" s="309"/>
      <c r="Q111" s="182"/>
    </row>
    <row r="112" spans="4:17" ht="12" customHeight="1">
      <c r="D112" s="544" t="s">
        <v>252</v>
      </c>
      <c r="E112" s="545"/>
      <c r="F112" s="545"/>
      <c r="G112" s="545"/>
      <c r="H112" s="545"/>
      <c r="I112" s="545"/>
      <c r="J112" s="546"/>
      <c r="K112" s="323">
        <v>0</v>
      </c>
      <c r="L112" s="331">
        <v>0</v>
      </c>
      <c r="M112" s="309"/>
      <c r="N112" s="309"/>
      <c r="O112" s="309"/>
      <c r="P112" s="309"/>
      <c r="Q112" s="182"/>
    </row>
    <row r="113" spans="4:17" ht="12" customHeight="1">
      <c r="D113" s="507" t="s">
        <v>253</v>
      </c>
      <c r="E113" s="508"/>
      <c r="F113" s="508"/>
      <c r="G113" s="508"/>
      <c r="H113" s="508"/>
      <c r="I113" s="508"/>
      <c r="J113" s="509"/>
      <c r="K113" s="323">
        <v>0</v>
      </c>
      <c r="L113" s="338"/>
      <c r="M113" s="309"/>
      <c r="N113" s="309"/>
      <c r="O113" s="309"/>
      <c r="P113" s="309"/>
      <c r="Q113" s="182"/>
    </row>
    <row r="114" spans="4:17" ht="12" customHeight="1" thickBot="1">
      <c r="D114" s="579" t="s">
        <v>254</v>
      </c>
      <c r="E114" s="580"/>
      <c r="F114" s="580"/>
      <c r="G114" s="580"/>
      <c r="H114" s="580"/>
      <c r="I114" s="580"/>
      <c r="J114" s="581"/>
      <c r="K114" s="323">
        <v>0</v>
      </c>
      <c r="L114" s="338"/>
      <c r="M114" s="309"/>
      <c r="N114" s="309"/>
      <c r="O114" s="309"/>
      <c r="P114" s="309"/>
      <c r="Q114" s="182"/>
    </row>
    <row r="115" spans="4:17" ht="12.75" thickBot="1">
      <c r="D115" s="573" t="s">
        <v>244</v>
      </c>
      <c r="E115" s="574"/>
      <c r="F115" s="574"/>
      <c r="G115" s="574"/>
      <c r="H115" s="574"/>
      <c r="I115" s="574"/>
      <c r="J115" s="575"/>
      <c r="K115" s="323">
        <v>0</v>
      </c>
      <c r="L115" s="321">
        <v>0</v>
      </c>
      <c r="O115" s="183"/>
      <c r="P115" s="183"/>
      <c r="Q115" s="182"/>
    </row>
    <row r="116" spans="11:17" ht="9.75">
      <c r="K116" s="563"/>
      <c r="L116" s="564"/>
      <c r="M116" s="564"/>
      <c r="N116" s="565"/>
      <c r="O116" s="310"/>
      <c r="P116" s="184"/>
      <c r="Q116" s="182"/>
    </row>
    <row r="117" spans="11:17" ht="9.75">
      <c r="K117" s="287"/>
      <c r="L117" s="287"/>
      <c r="M117" s="287"/>
      <c r="N117" s="287"/>
      <c r="O117" s="184"/>
      <c r="P117" s="184"/>
      <c r="Q117" s="182"/>
    </row>
    <row r="118" spans="12:17" ht="12.75">
      <c r="L118" s="284"/>
      <c r="M118" s="284"/>
      <c r="N118" s="333" t="s">
        <v>247</v>
      </c>
      <c r="O118" s="335" t="s">
        <v>3</v>
      </c>
      <c r="P118" s="285"/>
      <c r="Q118" s="182"/>
    </row>
    <row r="119" spans="4:17" ht="12" customHeight="1">
      <c r="D119" s="572" t="s">
        <v>233</v>
      </c>
      <c r="E119" s="572"/>
      <c r="F119" s="572"/>
      <c r="G119" s="572"/>
      <c r="H119" s="572"/>
      <c r="I119" s="572"/>
      <c r="J119" s="572"/>
      <c r="K119" s="572"/>
      <c r="L119" s="311">
        <f>N119+O119</f>
        <v>0</v>
      </c>
      <c r="M119" s="312"/>
      <c r="N119" s="334">
        <v>0</v>
      </c>
      <c r="O119" s="334">
        <v>0</v>
      </c>
      <c r="P119" s="308"/>
      <c r="Q119" s="182"/>
    </row>
    <row r="120" spans="4:17" ht="12" customHeight="1">
      <c r="D120" s="562" t="s">
        <v>260</v>
      </c>
      <c r="E120" s="562"/>
      <c r="F120" s="562"/>
      <c r="G120" s="562"/>
      <c r="H120" s="562"/>
      <c r="I120" s="562"/>
      <c r="J120" s="562"/>
      <c r="K120" s="562"/>
      <c r="L120" s="311">
        <f>O120</f>
        <v>0</v>
      </c>
      <c r="M120" s="312"/>
      <c r="N120" s="326"/>
      <c r="O120" s="334">
        <v>0</v>
      </c>
      <c r="P120" s="308"/>
      <c r="Q120" s="182"/>
    </row>
    <row r="121" spans="4:17" ht="12" customHeight="1">
      <c r="D121" s="562" t="s">
        <v>261</v>
      </c>
      <c r="E121" s="562"/>
      <c r="F121" s="562"/>
      <c r="G121" s="562"/>
      <c r="H121" s="562"/>
      <c r="I121" s="562"/>
      <c r="J121" s="562"/>
      <c r="K121" s="562"/>
      <c r="L121" s="311">
        <f>N121</f>
        <v>0</v>
      </c>
      <c r="M121" s="312"/>
      <c r="N121" s="334">
        <v>0</v>
      </c>
      <c r="O121" s="326"/>
      <c r="P121" s="308"/>
      <c r="Q121" s="182"/>
    </row>
    <row r="122" spans="4:17" ht="12">
      <c r="D122" s="313"/>
      <c r="E122" s="313"/>
      <c r="F122" s="314"/>
      <c r="G122" s="313"/>
      <c r="H122" s="313"/>
      <c r="I122" s="315"/>
      <c r="J122" s="313"/>
      <c r="K122" s="313"/>
      <c r="L122" s="316"/>
      <c r="M122" s="316"/>
      <c r="N122" s="317"/>
      <c r="O122" s="318"/>
      <c r="P122" s="286"/>
      <c r="Q122" s="182"/>
    </row>
    <row r="123" spans="15:17" ht="9.75">
      <c r="O123" s="183"/>
      <c r="P123" s="183"/>
      <c r="Q123" s="182"/>
    </row>
    <row r="124" spans="2:17" ht="12.75" customHeight="1">
      <c r="B124" s="532" t="s">
        <v>93</v>
      </c>
      <c r="C124" s="532" t="s">
        <v>246</v>
      </c>
      <c r="D124" s="531" t="s">
        <v>95</v>
      </c>
      <c r="E124" s="531"/>
      <c r="F124" s="531"/>
      <c r="G124" s="532"/>
      <c r="H124" s="532"/>
      <c r="I124" s="532" t="s">
        <v>96</v>
      </c>
      <c r="J124" s="532"/>
      <c r="K124" s="566"/>
      <c r="L124" s="567"/>
      <c r="M124" s="567"/>
      <c r="N124" s="541" t="s">
        <v>97</v>
      </c>
      <c r="O124" s="538"/>
      <c r="P124" s="283"/>
      <c r="Q124" s="283"/>
    </row>
    <row r="125" spans="2:17" ht="12.75" customHeight="1">
      <c r="B125" s="533"/>
      <c r="C125" s="533"/>
      <c r="D125" s="533"/>
      <c r="E125" s="533"/>
      <c r="F125" s="533"/>
      <c r="G125" s="533"/>
      <c r="H125" s="533"/>
      <c r="I125" s="533"/>
      <c r="J125" s="533"/>
      <c r="K125" s="568"/>
      <c r="L125" s="569"/>
      <c r="M125" s="569"/>
      <c r="N125" s="542"/>
      <c r="O125" s="539"/>
      <c r="P125" s="283"/>
      <c r="Q125" s="283"/>
    </row>
    <row r="126" spans="2:17" ht="12.75" customHeight="1">
      <c r="B126" s="534"/>
      <c r="C126" s="534"/>
      <c r="D126" s="534"/>
      <c r="E126" s="534"/>
      <c r="F126" s="534"/>
      <c r="G126" s="534"/>
      <c r="H126" s="534"/>
      <c r="I126" s="534"/>
      <c r="J126" s="534"/>
      <c r="K126" s="570"/>
      <c r="L126" s="571"/>
      <c r="M126" s="571"/>
      <c r="N126" s="543"/>
      <c r="O126" s="540"/>
      <c r="P126" s="283"/>
      <c r="Q126" s="283"/>
    </row>
    <row r="127" spans="2:15" ht="12">
      <c r="B127" s="185"/>
      <c r="C127" s="185"/>
      <c r="D127" s="185"/>
      <c r="E127" s="185"/>
      <c r="F127" s="319"/>
      <c r="G127" s="185"/>
      <c r="H127" s="185"/>
      <c r="I127" s="320"/>
      <c r="J127" s="185"/>
      <c r="K127" s="185"/>
      <c r="L127" s="185"/>
      <c r="M127" s="185"/>
      <c r="N127" s="185"/>
      <c r="O127" s="185"/>
    </row>
    <row r="128" spans="2:15" ht="12">
      <c r="B128" s="185"/>
      <c r="C128" s="185"/>
      <c r="D128" s="185"/>
      <c r="E128" s="185"/>
      <c r="F128" s="319"/>
      <c r="G128" s="185"/>
      <c r="H128" s="185"/>
      <c r="I128" s="320"/>
      <c r="J128" s="185"/>
      <c r="K128" s="185"/>
      <c r="L128" s="185"/>
      <c r="M128" s="185"/>
      <c r="N128" s="185"/>
      <c r="O128" s="185"/>
    </row>
    <row r="129" spans="2:16" ht="12.75" customHeight="1">
      <c r="B129" s="524" t="s">
        <v>237</v>
      </c>
      <c r="C129" s="524" t="s">
        <v>245</v>
      </c>
      <c r="D129" s="527" t="s">
        <v>95</v>
      </c>
      <c r="E129" s="527"/>
      <c r="F129" s="527"/>
      <c r="G129" s="524"/>
      <c r="H129" s="524"/>
      <c r="I129" s="524" t="s">
        <v>96</v>
      </c>
      <c r="J129" s="524"/>
      <c r="K129" s="556"/>
      <c r="L129" s="557"/>
      <c r="M129" s="557"/>
      <c r="N129" s="528" t="s">
        <v>97</v>
      </c>
      <c r="O129" s="535"/>
      <c r="P129" s="283"/>
    </row>
    <row r="130" spans="2:16" ht="12.75" customHeight="1">
      <c r="B130" s="525"/>
      <c r="C130" s="525"/>
      <c r="D130" s="525"/>
      <c r="E130" s="525"/>
      <c r="F130" s="525"/>
      <c r="G130" s="525"/>
      <c r="H130" s="525"/>
      <c r="I130" s="525"/>
      <c r="J130" s="525"/>
      <c r="K130" s="558"/>
      <c r="L130" s="559"/>
      <c r="M130" s="559"/>
      <c r="N130" s="529"/>
      <c r="O130" s="536"/>
      <c r="P130" s="283"/>
    </row>
    <row r="131" spans="2:16" ht="12.75" customHeight="1">
      <c r="B131" s="526"/>
      <c r="C131" s="526"/>
      <c r="D131" s="526"/>
      <c r="E131" s="526"/>
      <c r="F131" s="526"/>
      <c r="G131" s="526"/>
      <c r="H131" s="526"/>
      <c r="I131" s="526"/>
      <c r="J131" s="526"/>
      <c r="K131" s="560"/>
      <c r="L131" s="561"/>
      <c r="M131" s="561"/>
      <c r="N131" s="530"/>
      <c r="O131" s="537"/>
      <c r="P131" s="283"/>
    </row>
  </sheetData>
  <sheetProtection selectLockedCells="1"/>
  <protectedRanges>
    <protectedRange sqref="P129 D124:F124 D129:F129 P124" name="Oblast3"/>
    <protectedRange sqref="B7:B97 G7:G97 H7:H98 C48:F97 C7:F46 I7:M97" name="Oblast2"/>
  </protectedRanges>
  <mergeCells count="142">
    <mergeCell ref="D103:J103"/>
    <mergeCell ref="D111:J111"/>
    <mergeCell ref="C2:D2"/>
    <mergeCell ref="C3:D3"/>
    <mergeCell ref="M5:M6"/>
    <mergeCell ref="K5:K6"/>
    <mergeCell ref="L5:L6"/>
    <mergeCell ref="D5:D6"/>
    <mergeCell ref="A1:B1"/>
    <mergeCell ref="O96:P96"/>
    <mergeCell ref="O90:P90"/>
    <mergeCell ref="O91:P91"/>
    <mergeCell ref="O92:P92"/>
    <mergeCell ref="O93:P93"/>
    <mergeCell ref="K1:N1"/>
    <mergeCell ref="I5:I6"/>
    <mergeCell ref="O89:P89"/>
    <mergeCell ref="O81:P81"/>
    <mergeCell ref="O97:P97"/>
    <mergeCell ref="K124:M126"/>
    <mergeCell ref="D119:K119"/>
    <mergeCell ref="D121:K121"/>
    <mergeCell ref="D112:J112"/>
    <mergeCell ref="D115:J115"/>
    <mergeCell ref="D109:J109"/>
    <mergeCell ref="D114:J114"/>
    <mergeCell ref="D107:J107"/>
    <mergeCell ref="D105:J105"/>
    <mergeCell ref="O82:P82"/>
    <mergeCell ref="O83:P83"/>
    <mergeCell ref="O94:P94"/>
    <mergeCell ref="O95:P95"/>
    <mergeCell ref="O84:P84"/>
    <mergeCell ref="O85:P85"/>
    <mergeCell ref="O86:P86"/>
    <mergeCell ref="O87:P87"/>
    <mergeCell ref="O88:P88"/>
    <mergeCell ref="O75:P75"/>
    <mergeCell ref="O76:P76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52:P52"/>
    <mergeCell ref="O51:P51"/>
    <mergeCell ref="O53:P53"/>
    <mergeCell ref="O54:P54"/>
    <mergeCell ref="O55:P55"/>
    <mergeCell ref="O56:P56"/>
    <mergeCell ref="O45:P45"/>
    <mergeCell ref="O46:P46"/>
    <mergeCell ref="O47:P47"/>
    <mergeCell ref="O48:P48"/>
    <mergeCell ref="O49:P49"/>
    <mergeCell ref="O50:P50"/>
    <mergeCell ref="O39:P39"/>
    <mergeCell ref="O41:P41"/>
    <mergeCell ref="O40:P40"/>
    <mergeCell ref="O42:P42"/>
    <mergeCell ref="O43:P43"/>
    <mergeCell ref="O44:P44"/>
    <mergeCell ref="O32:P32"/>
    <mergeCell ref="O33:P33"/>
    <mergeCell ref="O34:P34"/>
    <mergeCell ref="O35:P35"/>
    <mergeCell ref="O36:P36"/>
    <mergeCell ref="O38:P38"/>
    <mergeCell ref="O37:P37"/>
    <mergeCell ref="O26:P26"/>
    <mergeCell ref="O27:P27"/>
    <mergeCell ref="O29:P29"/>
    <mergeCell ref="O28:P28"/>
    <mergeCell ref="O30:P30"/>
    <mergeCell ref="O31:P31"/>
    <mergeCell ref="O20:P20"/>
    <mergeCell ref="O22:P22"/>
    <mergeCell ref="O21:P21"/>
    <mergeCell ref="O23:P23"/>
    <mergeCell ref="O25:P25"/>
    <mergeCell ref="O24:P24"/>
    <mergeCell ref="O13:P13"/>
    <mergeCell ref="O14:P14"/>
    <mergeCell ref="O15:P15"/>
    <mergeCell ref="O17:P17"/>
    <mergeCell ref="O16:P16"/>
    <mergeCell ref="O19:P19"/>
    <mergeCell ref="O18:P18"/>
    <mergeCell ref="O8:P8"/>
    <mergeCell ref="K129:M131"/>
    <mergeCell ref="B124:B126"/>
    <mergeCell ref="C124:C126"/>
    <mergeCell ref="D120:K120"/>
    <mergeCell ref="K116:N116"/>
    <mergeCell ref="O9:P9"/>
    <mergeCell ref="O10:P10"/>
    <mergeCell ref="O11:P11"/>
    <mergeCell ref="O12:P12"/>
    <mergeCell ref="O129:O131"/>
    <mergeCell ref="O124:O126"/>
    <mergeCell ref="N124:N126"/>
    <mergeCell ref="D104:J104"/>
    <mergeCell ref="J5:J6"/>
    <mergeCell ref="D106:J106"/>
    <mergeCell ref="N5:N6"/>
    <mergeCell ref="O5:P6"/>
    <mergeCell ref="F5:F6"/>
    <mergeCell ref="O7:P7"/>
    <mergeCell ref="B129:B131"/>
    <mergeCell ref="C129:C131"/>
    <mergeCell ref="D129:H131"/>
    <mergeCell ref="I129:J131"/>
    <mergeCell ref="N129:N131"/>
    <mergeCell ref="D124:H126"/>
    <mergeCell ref="I124:J126"/>
    <mergeCell ref="D113:J113"/>
    <mergeCell ref="F3:J3"/>
    <mergeCell ref="F2:J2"/>
    <mergeCell ref="A2:B2"/>
    <mergeCell ref="A3:B3"/>
    <mergeCell ref="A5:A6"/>
    <mergeCell ref="D108:J108"/>
    <mergeCell ref="B5:B6"/>
    <mergeCell ref="C5:C6"/>
    <mergeCell ref="E5:E6"/>
  </mergeCells>
  <dataValidations count="3">
    <dataValidation type="list" allowBlank="1" showInputMessage="1" showErrorMessage="1" sqref="I7:I97">
      <formula1>"Ano,Ne"</formula1>
    </dataValidation>
    <dataValidation type="list" allowBlank="1" showInputMessage="1" showErrorMessage="1" sqref="G7:G25 G27:G97">
      <formula1>NEINV</formula1>
    </dataValidation>
    <dataValidation type="list" allowBlank="1" showInputMessage="1" showErrorMessage="1" sqref="H7:H98">
      <formula1>INV</formula1>
    </dataValidation>
  </dataValidations>
  <printOptions/>
  <pageMargins left="0.1968503937007874" right="0.1968503937007874" top="0.6516768292682927" bottom="0.984251968503937" header="0.27" footer="0.5118110236220472"/>
  <pageSetup fitToWidth="0" fitToHeight="1" horizontalDpi="600" verticalDpi="600" orientation="landscape" paperSize="8" scale="99" r:id="rId3"/>
  <headerFooter alignWithMargins="0">
    <oddHeader>&amp;LProgram 013 310  Rozvoj a obnova materiálně technické základny sociálních služeb&amp;CStránka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4">
      <selection activeCell="C8" sqref="C8"/>
    </sheetView>
  </sheetViews>
  <sheetFormatPr defaultColWidth="9.140625" defaultRowHeight="12.75"/>
  <cols>
    <col min="1" max="1" width="6.8515625" style="185" customWidth="1"/>
    <col min="2" max="2" width="45.7109375" style="185" customWidth="1"/>
    <col min="3" max="3" width="16.7109375" style="185" customWidth="1"/>
    <col min="4" max="4" width="16.140625" style="185" customWidth="1"/>
    <col min="5" max="5" width="7.421875" style="185" customWidth="1"/>
    <col min="6" max="6" width="46.7109375" style="185" customWidth="1"/>
    <col min="7" max="8" width="16.28125" style="185" customWidth="1"/>
    <col min="9" max="16384" width="9.140625" style="185" customWidth="1"/>
  </cols>
  <sheetData>
    <row r="1" spans="1:8" ht="12.75">
      <c r="A1" s="365"/>
      <c r="B1" s="365"/>
      <c r="C1" s="589"/>
      <c r="D1" s="590"/>
      <c r="E1" s="365"/>
      <c r="F1" s="365"/>
      <c r="G1" s="589"/>
      <c r="H1" s="590"/>
    </row>
    <row r="2" spans="1:8" ht="12">
      <c r="A2" s="186" t="s">
        <v>98</v>
      </c>
      <c r="B2" s="187" t="s">
        <v>99</v>
      </c>
      <c r="C2" s="188" t="s">
        <v>100</v>
      </c>
      <c r="D2" s="188" t="s">
        <v>101</v>
      </c>
      <c r="E2" s="186" t="s">
        <v>85</v>
      </c>
      <c r="F2" s="187" t="s">
        <v>102</v>
      </c>
      <c r="G2" s="188" t="s">
        <v>100</v>
      </c>
      <c r="H2" s="188" t="s">
        <v>101</v>
      </c>
    </row>
    <row r="3" spans="1:8" ht="12">
      <c r="A3" s="273">
        <v>5010</v>
      </c>
      <c r="B3" s="186" t="s">
        <v>204</v>
      </c>
      <c r="C3" s="190">
        <f>SUMIF('Přehled smluv a faktur'!G7:G97,"=5010",'Přehled smluv a faktur'!J7:J97)</f>
        <v>0</v>
      </c>
      <c r="D3" s="190">
        <f>SUMIF('Přehled smluv a faktur'!G7:G97,"=5010",'Přehled smluv a faktur'!L7:L97)</f>
        <v>0</v>
      </c>
      <c r="E3" s="273">
        <v>6010</v>
      </c>
      <c r="F3" s="186" t="s">
        <v>103</v>
      </c>
      <c r="G3" s="190">
        <f>SUMIF('Přehled smluv a faktur'!H7:H97,"=6010",'Přehled smluv a faktur'!J7:J97)</f>
        <v>0</v>
      </c>
      <c r="H3" s="190">
        <f>SUMIF('Přehled smluv a faktur'!H7:H97,"=6010",'Přehled smluv a faktur'!L7:L97)</f>
        <v>0</v>
      </c>
    </row>
    <row r="4" spans="1:8" ht="12">
      <c r="A4" s="273">
        <v>5011</v>
      </c>
      <c r="B4" s="186" t="s">
        <v>205</v>
      </c>
      <c r="C4" s="190">
        <f>SUMIF('Přehled smluv a faktur'!G7:G97,"=5011",'Přehled smluv a faktur'!J7:J97)</f>
        <v>0</v>
      </c>
      <c r="D4" s="190">
        <f>SUMIF('Přehled smluv a faktur'!G7:G97,"=5011",'Přehled smluv a faktur'!L7:L97)</f>
        <v>0</v>
      </c>
      <c r="E4" s="273">
        <v>6011</v>
      </c>
      <c r="F4" s="186" t="s">
        <v>104</v>
      </c>
      <c r="G4" s="190">
        <f>SUMIF('Přehled smluv a faktur'!H7:H97,"=6011",'Přehled smluv a faktur'!J7:J97)</f>
        <v>0</v>
      </c>
      <c r="H4" s="190">
        <f>SUMIF('Přehled smluv a faktur'!H7:H97,"=6011",'Přehled smluv a faktur'!L7:L97)</f>
        <v>0</v>
      </c>
    </row>
    <row r="5" spans="1:8" ht="12">
      <c r="A5" s="273">
        <v>5012</v>
      </c>
      <c r="B5" s="186" t="s">
        <v>105</v>
      </c>
      <c r="C5" s="190">
        <f>SUMIF('Přehled smluv a faktur'!G7:G97,"=5012",'Přehled smluv a faktur'!J7:J97)</f>
        <v>0</v>
      </c>
      <c r="D5" s="190">
        <f>SUMIF('Přehled smluv a faktur'!G7:G97,"=5012",'Přehled smluv a faktur'!L7:L97)</f>
        <v>0</v>
      </c>
      <c r="E5" s="273">
        <v>6012</v>
      </c>
      <c r="F5" s="186" t="s">
        <v>105</v>
      </c>
      <c r="G5" s="190">
        <f>SUMIF('Přehled smluv a faktur'!H7:H97,"=6012",'Přehled smluv a faktur'!J7:J97)</f>
        <v>0</v>
      </c>
      <c r="H5" s="190">
        <f>SUMIF('Přehled smluv a faktur'!H7:H97,"=6012",'Přehled smluv a faktur'!L7:L97)</f>
        <v>0</v>
      </c>
    </row>
    <row r="6" spans="1:8" ht="12">
      <c r="A6" s="273">
        <v>5014</v>
      </c>
      <c r="B6" s="186" t="s">
        <v>206</v>
      </c>
      <c r="C6" s="190">
        <f>SUMIF('Přehled smluv a faktur'!G7:G97,"=5014",'Přehled smluv a faktur'!J7:J97)</f>
        <v>0</v>
      </c>
      <c r="D6" s="190">
        <f>SUMIF('Přehled smluv a faktur'!G7:G97,"=5014",'Přehled smluv a faktur'!L7:L97)</f>
        <v>0</v>
      </c>
      <c r="E6" s="273">
        <v>6013</v>
      </c>
      <c r="F6" s="186" t="s">
        <v>224</v>
      </c>
      <c r="G6" s="190">
        <f>SUMIF('Přehled smluv a faktur'!H7:H97,"=6013",'Přehled smluv a faktur'!J7:J97)</f>
        <v>0</v>
      </c>
      <c r="H6" s="190">
        <f>SUMIF('Přehled smluv a faktur'!H7:H97,"=6013",'Přehled smluv a faktur'!L7:L97)</f>
        <v>0</v>
      </c>
    </row>
    <row r="7" spans="1:8" ht="12">
      <c r="A7" s="273">
        <v>5019</v>
      </c>
      <c r="B7" s="186" t="s">
        <v>207</v>
      </c>
      <c r="C7" s="190">
        <f>SUMIF('Přehled smluv a faktur'!G7:G97,"=5019",'Přehled smluv a faktur'!J7:J97)</f>
        <v>0</v>
      </c>
      <c r="D7" s="190">
        <f>SUMIF('Přehled smluv a faktur'!G7:G97,"=5019",'Přehled smluv a faktur'!L7:L97)</f>
        <v>0</v>
      </c>
      <c r="E7" s="185">
        <v>6014</v>
      </c>
      <c r="F7" s="185" t="s">
        <v>206</v>
      </c>
      <c r="G7" s="190">
        <f>SUMIF('Přehled smluv a faktur'!H7:H97,"=6014",'Přehled smluv a faktur'!J7:J97)</f>
        <v>0</v>
      </c>
      <c r="H7" s="190">
        <f>SUMIF('Přehled smluv a faktur'!H7:H97,"=6014",'Přehled smluv a faktur'!L7:L97)</f>
        <v>0</v>
      </c>
    </row>
    <row r="8" spans="1:8" ht="12">
      <c r="A8" s="274" t="s">
        <v>208</v>
      </c>
      <c r="B8" s="192" t="s">
        <v>209</v>
      </c>
      <c r="C8" s="193">
        <f>SUM(C3:C7)</f>
        <v>0</v>
      </c>
      <c r="D8" s="193">
        <f>SUM(D3:D7)</f>
        <v>0</v>
      </c>
      <c r="E8" s="273">
        <v>6019</v>
      </c>
      <c r="F8" s="186" t="s">
        <v>207</v>
      </c>
      <c r="G8" s="190">
        <f>SUMIF('Přehled smluv a faktur'!H7:H97,"=6019",'Přehled smluv a faktur'!J7:J97)</f>
        <v>0</v>
      </c>
      <c r="H8" s="190">
        <f>SUMIF('Přehled smluv a faktur'!H7:H97,"=6019",'Přehled smluv a faktur'!L7:L97)</f>
        <v>0</v>
      </c>
    </row>
    <row r="9" spans="1:8" ht="12">
      <c r="A9" s="273">
        <v>5030</v>
      </c>
      <c r="B9" s="186" t="s">
        <v>210</v>
      </c>
      <c r="C9" s="190">
        <f>SUMIF('Přehled smluv a faktur'!G7:G97,"=5030",'Přehled smluv a faktur'!J7:J97)</f>
        <v>0</v>
      </c>
      <c r="D9" s="190">
        <f>SUMIF('Přehled smluv a faktur'!G7:G97,"=5030",'Přehled smluv a faktur'!L7:L97)</f>
        <v>0</v>
      </c>
      <c r="E9" s="191" t="s">
        <v>225</v>
      </c>
      <c r="F9" s="192" t="s">
        <v>106</v>
      </c>
      <c r="G9" s="194">
        <f>SUM(G3:G8)</f>
        <v>0</v>
      </c>
      <c r="H9" s="194">
        <f>SUM(H3:H8)</f>
        <v>0</v>
      </c>
    </row>
    <row r="10" spans="1:8" ht="12">
      <c r="A10" s="273">
        <v>5031</v>
      </c>
      <c r="B10" s="186" t="s">
        <v>107</v>
      </c>
      <c r="C10" s="190">
        <f>SUMIF('Přehled smluv a faktur'!G7:G97,"=5031",'Přehled smluv a faktur'!J7:J97)</f>
        <v>0</v>
      </c>
      <c r="D10" s="190">
        <f>SUMIF('Přehled smluv a faktur'!G7:G97,"=5031",'Přehled smluv a faktur'!L7:L97)</f>
        <v>0</v>
      </c>
      <c r="E10" s="273">
        <v>6090</v>
      </c>
      <c r="F10" s="186" t="s">
        <v>109</v>
      </c>
      <c r="G10" s="190">
        <f>SUMIF('Přehled smluv a faktur'!H7:H97,"=6090",'Přehled smluv a faktur'!J7:J97)</f>
        <v>0</v>
      </c>
      <c r="H10" s="190">
        <f>SUMIF('Přehled smluv a faktur'!H7:H97,"=6090",'Přehled smluv a faktur'!L7:L97)</f>
        <v>0</v>
      </c>
    </row>
    <row r="11" spans="1:8" ht="12">
      <c r="A11" s="273">
        <v>5032</v>
      </c>
      <c r="B11" s="186" t="s">
        <v>108</v>
      </c>
      <c r="C11" s="190">
        <f>SUMIF('Přehled smluv a faktur'!G7:G97,"=5032",'Přehled smluv a faktur'!J7:J97)</f>
        <v>0</v>
      </c>
      <c r="D11" s="190">
        <f>SUMIF('Přehled smluv a faktur'!G7:G97,"=5032",'Přehled smluv a faktur'!L7:L97)</f>
        <v>0</v>
      </c>
      <c r="E11" s="273">
        <v>6091</v>
      </c>
      <c r="F11" s="186" t="s">
        <v>111</v>
      </c>
      <c r="G11" s="190">
        <f>SUMIF('Přehled smluv a faktur'!H7:H97,"=6091",'Přehled smluv a faktur'!J7:J97)</f>
        <v>0</v>
      </c>
      <c r="H11" s="190">
        <f>SUMIF('Přehled smluv a faktur'!H7:H97,"=6091",'Přehled smluv a faktur'!L7:L97)</f>
        <v>0</v>
      </c>
    </row>
    <row r="12" spans="1:8" ht="12">
      <c r="A12" s="273">
        <v>5039</v>
      </c>
      <c r="B12" s="186" t="s">
        <v>110</v>
      </c>
      <c r="C12" s="190">
        <f>SUMIF('Přehled smluv a faktur'!G7:G97,"=5039",'Přehled smluv a faktur'!J7:J97)</f>
        <v>0</v>
      </c>
      <c r="D12" s="190">
        <f>SUMIF('Přehled smluv a faktur'!G7:G97,"=5039",'Přehled smluv a faktur'!L7:L97)</f>
        <v>0</v>
      </c>
      <c r="E12" s="273">
        <v>6092</v>
      </c>
      <c r="F12" s="186" t="s">
        <v>113</v>
      </c>
      <c r="G12" s="190">
        <f>SUMIF('Přehled smluv a faktur'!H7:H97,"=6092",'Přehled smluv a faktur'!J7:J97)</f>
        <v>0</v>
      </c>
      <c r="H12" s="190">
        <f>SUMIF('Přehled smluv a faktur'!H7:H97,"=6092",'Přehled smluv a faktur'!L7:L97)</f>
        <v>0</v>
      </c>
    </row>
    <row r="13" spans="1:8" ht="12">
      <c r="A13" s="274" t="s">
        <v>211</v>
      </c>
      <c r="B13" s="192" t="s">
        <v>112</v>
      </c>
      <c r="C13" s="193">
        <f>SUM(C9:C12)</f>
        <v>0</v>
      </c>
      <c r="D13" s="193">
        <f>SUM(D9:D12)</f>
        <v>0</v>
      </c>
      <c r="E13" s="273">
        <v>6093</v>
      </c>
      <c r="F13" s="186" t="s">
        <v>115</v>
      </c>
      <c r="G13" s="190">
        <f>SUMIF('Přehled smluv a faktur'!H7:H97,"=6093",'Přehled smluv a faktur'!J7:J97)</f>
        <v>0</v>
      </c>
      <c r="H13" s="190">
        <f>SUMIF('Přehled smluv a faktur'!H7:H97,"=6093",'Přehled smluv a faktur'!L7:L97)</f>
        <v>0</v>
      </c>
    </row>
    <row r="14" spans="1:8" ht="12">
      <c r="A14" s="273">
        <v>5050</v>
      </c>
      <c r="B14" s="186" t="s">
        <v>114</v>
      </c>
      <c r="C14" s="190">
        <f>SUMIF('Přehled smluv a faktur'!G7:G97,"=5050",'Přehled smluv a faktur'!J7:J97)</f>
        <v>0</v>
      </c>
      <c r="D14" s="190">
        <f>SUMIF('Přehled smluv a faktur'!G7:G97,"=5050",'Přehled smluv a faktur'!L7:L97)</f>
        <v>0</v>
      </c>
      <c r="E14" s="273">
        <v>6094</v>
      </c>
      <c r="F14" s="186" t="s">
        <v>117</v>
      </c>
      <c r="G14" s="190">
        <f>SUMIF('Přehled smluv a faktur'!H7:H97,"=6094",'Přehled smluv a faktur'!J7:J97)</f>
        <v>0</v>
      </c>
      <c r="H14" s="190">
        <f>SUMIF('Přehled smluv a faktur'!H7:H97,"=6094",'Přehled smluv a faktur'!L7:L97)</f>
        <v>0</v>
      </c>
    </row>
    <row r="15" spans="1:8" ht="12">
      <c r="A15" s="273">
        <v>5051</v>
      </c>
      <c r="B15" s="186" t="s">
        <v>116</v>
      </c>
      <c r="C15" s="190">
        <f>SUMIF('Přehled smluv a faktur'!G7:G97,"=5051",'Přehled smluv a faktur'!J7:J97)</f>
        <v>0</v>
      </c>
      <c r="D15" s="190">
        <f>SUMIF('Přehled smluv a faktur'!G7:G97,"=5051",'Přehled smluv a faktur'!L7:L97)</f>
        <v>0</v>
      </c>
      <c r="E15" s="273">
        <v>6095</v>
      </c>
      <c r="F15" s="186" t="s">
        <v>119</v>
      </c>
      <c r="G15" s="190">
        <f>SUMIF('Přehled smluv a faktur'!H7:H97,"=6095",'Přehled smluv a faktur'!J7:J97)</f>
        <v>0</v>
      </c>
      <c r="H15" s="190">
        <f>SUMIF('Přehled smluv a faktur'!H7:H97,"=6095",'Přehled smluv a faktur'!L7:L97)</f>
        <v>0</v>
      </c>
    </row>
    <row r="16" spans="1:8" ht="12">
      <c r="A16" s="273">
        <v>5052</v>
      </c>
      <c r="B16" s="186" t="s">
        <v>118</v>
      </c>
      <c r="C16" s="190">
        <f>SUMIF('Přehled smluv a faktur'!G7:G97,"=5052",'Přehled smluv a faktur'!J7:J97)</f>
        <v>0</v>
      </c>
      <c r="D16" s="190">
        <f>SUMIF('Přehled smluv a faktur'!G7:G97,"=5052",'Přehled smluv a faktur'!L7:L97)</f>
        <v>0</v>
      </c>
      <c r="E16" s="273">
        <v>6096</v>
      </c>
      <c r="F16" s="186" t="s">
        <v>121</v>
      </c>
      <c r="G16" s="190">
        <f>SUMIF('Přehled smluv a faktur'!H7:H97,"=6096",'Přehled smluv a faktur'!J7:J97)</f>
        <v>0</v>
      </c>
      <c r="H16" s="190">
        <f>SUMIF('Přehled smluv a faktur'!H7:H97,"=6096",'Přehled smluv a faktur'!L7:L97)</f>
        <v>0</v>
      </c>
    </row>
    <row r="17" spans="1:8" ht="12">
      <c r="A17" s="273">
        <v>5053</v>
      </c>
      <c r="B17" s="186" t="s">
        <v>120</v>
      </c>
      <c r="C17" s="190">
        <f>SUMIF('Přehled smluv a faktur'!G7:G97,"=5053",'Přehled smluv a faktur'!J7:J97)</f>
        <v>0</v>
      </c>
      <c r="D17" s="190">
        <f>SUMIF('Přehled smluv a faktur'!G7:G97,"=5053",'Přehled smluv a faktur'!L7:L97)</f>
        <v>0</v>
      </c>
      <c r="E17" s="273">
        <v>6097</v>
      </c>
      <c r="F17" s="186" t="s">
        <v>123</v>
      </c>
      <c r="G17" s="190">
        <f>SUMIF('Přehled smluv a faktur'!H7:H97,"=6097",'Přehled smluv a faktur'!J7:J97)</f>
        <v>0</v>
      </c>
      <c r="H17" s="190">
        <f>SUMIF('Přehled smluv a faktur'!H7:H97,"=6097",'Přehled smluv a faktur'!L7:L97)</f>
        <v>0</v>
      </c>
    </row>
    <row r="18" spans="1:8" ht="12">
      <c r="A18" s="273">
        <v>5054</v>
      </c>
      <c r="B18" s="186" t="s">
        <v>122</v>
      </c>
      <c r="C18" s="190">
        <f>SUMIF('Přehled smluv a faktur'!G7:G97,"=5054",'Přehled smluv a faktur'!J7:J97)</f>
        <v>0</v>
      </c>
      <c r="D18" s="190">
        <f>SUMIF('Přehled smluv a faktur'!G7:G97,"=5054",'Přehled smluv a faktur'!L7:L97)</f>
        <v>0</v>
      </c>
      <c r="E18" s="273">
        <v>6099</v>
      </c>
      <c r="F18" s="186" t="s">
        <v>125</v>
      </c>
      <c r="G18" s="190">
        <f>SUMIF('Přehled smluv a faktur'!H7:H97,"=6099",'Přehled smluv a faktur'!J7:J97)</f>
        <v>0</v>
      </c>
      <c r="H18" s="190">
        <f>SUMIF('Přehled smluv a faktur'!H7:H97,"=6099",'Přehled smluv a faktur'!L7:L97)</f>
        <v>0</v>
      </c>
    </row>
    <row r="19" spans="1:8" ht="12">
      <c r="A19" s="273">
        <v>5055</v>
      </c>
      <c r="B19" s="186" t="s">
        <v>124</v>
      </c>
      <c r="C19" s="190">
        <f>SUMIF('Přehled smluv a faktur'!G7:G97,"=5055",'Přehled smluv a faktur'!J7:J97)</f>
        <v>0</v>
      </c>
      <c r="D19" s="190">
        <f>SUMIF('Přehled smluv a faktur'!G7:G97,"=5055",'Přehled smluv a faktur'!L7:L97)</f>
        <v>0</v>
      </c>
      <c r="E19" s="191" t="s">
        <v>226</v>
      </c>
      <c r="F19" s="192" t="s">
        <v>127</v>
      </c>
      <c r="G19" s="194">
        <f>SUM(G10:G18)</f>
        <v>0</v>
      </c>
      <c r="H19" s="194">
        <f>SUM(H10:H18)</f>
        <v>0</v>
      </c>
    </row>
    <row r="20" spans="1:8" ht="12">
      <c r="A20" s="273">
        <v>5056</v>
      </c>
      <c r="B20" s="186" t="s">
        <v>126</v>
      </c>
      <c r="C20" s="190">
        <f>SUMIF('Přehled smluv a faktur'!G7:G97,"=5056",'Přehled smluv a faktur'!J7:J97)</f>
        <v>0</v>
      </c>
      <c r="D20" s="190">
        <f>SUMIF('Přehled smluv a faktur'!G7:G97,"=5056",'Přehled smluv a faktur'!L7:L97)</f>
        <v>0</v>
      </c>
      <c r="E20" s="273">
        <v>6110</v>
      </c>
      <c r="F20" s="186" t="s">
        <v>129</v>
      </c>
      <c r="G20" s="190">
        <f>SUMIF('Přehled smluv a faktur'!H7:H97,"=6110",'Přehled smluv a faktur'!J7:J97)</f>
        <v>0</v>
      </c>
      <c r="H20" s="190">
        <f>SUMIF('Přehled smluv a faktur'!H7:H97,"=6110",'Přehled smluv a faktur'!L7:L97)</f>
        <v>0</v>
      </c>
    </row>
    <row r="21" spans="1:8" ht="12">
      <c r="A21" s="273">
        <v>5057</v>
      </c>
      <c r="B21" s="186" t="s">
        <v>128</v>
      </c>
      <c r="C21" s="190">
        <f>SUMIF('Přehled smluv a faktur'!G7:G97,"=5057",'Přehled smluv a faktur'!J7:J97)</f>
        <v>0</v>
      </c>
      <c r="D21" s="190">
        <f>SUMIF('Přehled smluv a faktur'!G7:G97,"=5057",'Přehled smluv a faktur'!L7:L97)</f>
        <v>0</v>
      </c>
      <c r="E21" s="273">
        <v>6111</v>
      </c>
      <c r="F21" s="186" t="s">
        <v>131</v>
      </c>
      <c r="G21" s="190">
        <f>SUMIF('Přehled smluv a faktur'!H7:H97,"=6111",'Přehled smluv a faktur'!J7:J97)</f>
        <v>0</v>
      </c>
      <c r="H21" s="190">
        <f>SUMIF('Přehled smluv a faktur'!H7:H97,"=6111",'Přehled smluv a faktur'!L7:L97)</f>
        <v>0</v>
      </c>
    </row>
    <row r="22" spans="1:8" ht="12">
      <c r="A22" s="273">
        <v>5058</v>
      </c>
      <c r="B22" s="186" t="s">
        <v>130</v>
      </c>
      <c r="C22" s="190">
        <f>SUMIF('Přehled smluv a faktur'!G7:G97,"=5058",'Přehled smluv a faktur'!J7:J97)</f>
        <v>0</v>
      </c>
      <c r="D22" s="190">
        <f>SUMIF('Přehled smluv a faktur'!G7:G97,"=5058",'Přehled smluv a faktur'!L7:L97)</f>
        <v>0</v>
      </c>
      <c r="E22" s="273">
        <v>6112</v>
      </c>
      <c r="F22" s="186" t="s">
        <v>133</v>
      </c>
      <c r="G22" s="190">
        <f>SUMIF('Přehled smluv a faktur'!H7:H97,"=6112",'Přehled smluv a faktur'!J7:J97)</f>
        <v>0</v>
      </c>
      <c r="H22" s="190">
        <f>SUMIF('Přehled smluv a faktur'!H7:H97,"=6112",'Přehled smluv a faktur'!L7:L97)</f>
        <v>0</v>
      </c>
    </row>
    <row r="23" spans="1:8" ht="12">
      <c r="A23" s="191" t="s">
        <v>212</v>
      </c>
      <c r="B23" s="192" t="s">
        <v>132</v>
      </c>
      <c r="C23" s="193">
        <f>SUM(C14:C22)</f>
        <v>0</v>
      </c>
      <c r="D23" s="193">
        <f>SUM(D14:D22)</f>
        <v>0</v>
      </c>
      <c r="E23" s="273">
        <v>6113</v>
      </c>
      <c r="F23" s="186" t="s">
        <v>135</v>
      </c>
      <c r="G23" s="190">
        <f>SUMIF('Přehled smluv a faktur'!H7:H97,"=6113",'Přehled smluv a faktur'!J7:J97)</f>
        <v>0</v>
      </c>
      <c r="H23" s="190">
        <f>SUMIF('Přehled smluv a faktur'!H7:H97,"=6113",'Přehled smluv a faktur'!L7:L97)</f>
        <v>0</v>
      </c>
    </row>
    <row r="24" spans="1:8" ht="12">
      <c r="A24" s="273">
        <v>5070</v>
      </c>
      <c r="B24" s="186" t="s">
        <v>134</v>
      </c>
      <c r="C24" s="190">
        <f>SUMIF('Přehled smluv a faktur'!G7:G97,"=5070",'Přehled smluv a faktur'!J7:J97)</f>
        <v>0</v>
      </c>
      <c r="D24" s="190">
        <f>SUMIF('Přehled smluv a faktur'!G7:G97,"=5070",'Přehled smluv a faktur'!L7:L97)</f>
        <v>0</v>
      </c>
      <c r="E24" s="273">
        <v>6114</v>
      </c>
      <c r="F24" s="186" t="s">
        <v>137</v>
      </c>
      <c r="G24" s="190">
        <f>SUMIF('Přehled smluv a faktur'!H7:H97,"=6114",'Přehled smluv a faktur'!J7:J97)</f>
        <v>0</v>
      </c>
      <c r="H24" s="190">
        <f>SUMIF('Přehled smluv a faktur'!H7:H97,"=6114",'Přehled smluv a faktur'!L7:L97)</f>
        <v>0</v>
      </c>
    </row>
    <row r="25" spans="1:8" ht="12">
      <c r="A25" s="273">
        <v>5071</v>
      </c>
      <c r="B25" s="186" t="s">
        <v>136</v>
      </c>
      <c r="C25" s="190">
        <f>SUMIF('Přehled smluv a faktur'!G7:G97,"=5071",'Přehled smluv a faktur'!J7:J97)</f>
        <v>0</v>
      </c>
      <c r="D25" s="190">
        <f>SUMIF('Přehled smluv a faktur'!G7:G97,"=5071",'Přehled smluv a faktur'!L7:L97)</f>
        <v>0</v>
      </c>
      <c r="E25" s="273">
        <v>6115</v>
      </c>
      <c r="F25" s="186" t="s">
        <v>227</v>
      </c>
      <c r="G25" s="190">
        <f>SUMIF('Přehled smluv a faktur'!H7:H97,"=6115",'Přehled smluv a faktur'!J7:J97)</f>
        <v>0</v>
      </c>
      <c r="H25" s="190">
        <f>SUMIF('Přehled smluv a faktur'!H7:H97,"=6115",'Přehled smluv a faktur'!L7:L97)</f>
        <v>0</v>
      </c>
    </row>
    <row r="26" spans="1:8" ht="12">
      <c r="A26" s="273">
        <v>5072</v>
      </c>
      <c r="B26" s="186" t="s">
        <v>138</v>
      </c>
      <c r="C26" s="190">
        <f>SUMIF('Přehled smluv a faktur'!G7:G97,"=5072",'Přehled smluv a faktur'!J7:J97)</f>
        <v>0</v>
      </c>
      <c r="D26" s="190">
        <f>SUMIF('Přehled smluv a faktur'!G7:G97,"=5072",'Přehled smluv a faktur'!L7:L97)</f>
        <v>0</v>
      </c>
      <c r="E26" s="273">
        <v>6116</v>
      </c>
      <c r="F26" s="186" t="s">
        <v>140</v>
      </c>
      <c r="G26" s="190">
        <f>SUMIF('Přehled smluv a faktur'!H7:H97,"=6116",'Přehled smluv a faktur'!J7:J97)</f>
        <v>0</v>
      </c>
      <c r="H26" s="190">
        <f>SUMIF('Přehled smluv a faktur'!H7:H97,"=6116",'Přehled smluv a faktur'!L7:L97)</f>
        <v>0</v>
      </c>
    </row>
    <row r="27" spans="1:8" ht="12">
      <c r="A27" s="273">
        <v>5073</v>
      </c>
      <c r="B27" s="186" t="s">
        <v>139</v>
      </c>
      <c r="C27" s="190">
        <f>SUMIF('Přehled smluv a faktur'!G7:G97,"=5073",'Přehled smluv a faktur'!J7:J97)</f>
        <v>0</v>
      </c>
      <c r="D27" s="190">
        <f>SUMIF('Přehled smluv a faktur'!G7:G97,"=5073",'Přehled smluv a faktur'!L7:L97)</f>
        <v>0</v>
      </c>
      <c r="E27" s="273">
        <v>6117</v>
      </c>
      <c r="F27" s="186" t="s">
        <v>142</v>
      </c>
      <c r="G27" s="190">
        <f>SUMIF('Přehled smluv a faktur'!H7:H97,"=6117",'Přehled smluv a faktur'!J7:J97)</f>
        <v>0</v>
      </c>
      <c r="H27" s="190">
        <f>SUMIF('Přehled smluv a faktur'!H7:H97,"=6117",'Přehled smluv a faktur'!L7:L97)</f>
        <v>0</v>
      </c>
    </row>
    <row r="28" spans="1:8" ht="12">
      <c r="A28" s="273">
        <v>5074</v>
      </c>
      <c r="B28" s="186" t="s">
        <v>141</v>
      </c>
      <c r="C28" s="190">
        <f>SUMIF('Přehled smluv a faktur'!G7:G97,"=5074",'Přehled smluv a faktur'!J7:J97)</f>
        <v>0</v>
      </c>
      <c r="D28" s="190">
        <f>SUMIF('Přehled smluv a faktur'!G7:G97,"=5074",'Přehled smluv a faktur'!L7:L97)</f>
        <v>0</v>
      </c>
      <c r="E28" s="273">
        <v>6119</v>
      </c>
      <c r="F28" s="186" t="s">
        <v>144</v>
      </c>
      <c r="G28" s="190">
        <f>SUMIF('Přehled smluv a faktur'!H7:H97,"=6119",'Přehled smluv a faktur'!J7:J97)</f>
        <v>0</v>
      </c>
      <c r="H28" s="190">
        <f>SUMIF('Přehled smluv a faktur'!H7:H97,"=6119",'Přehled smluv a faktur'!L7:L97)</f>
        <v>0</v>
      </c>
    </row>
    <row r="29" spans="1:8" ht="12">
      <c r="A29" s="273">
        <v>5075</v>
      </c>
      <c r="B29" s="186" t="s">
        <v>143</v>
      </c>
      <c r="C29" s="190">
        <f>SUMIF('Přehled smluv a faktur'!G7:G97,"=5075",'Přehled smluv a faktur'!J7:J97)</f>
        <v>0</v>
      </c>
      <c r="D29" s="190">
        <f>SUMIF('Přehled smluv a faktur'!G7:G97,"=5075",'Přehled smluv a faktur'!L7:L97)</f>
        <v>0</v>
      </c>
      <c r="E29" s="191" t="s">
        <v>228</v>
      </c>
      <c r="F29" s="192" t="s">
        <v>146</v>
      </c>
      <c r="G29" s="194">
        <f>SUM(G20:G28)</f>
        <v>0</v>
      </c>
      <c r="H29" s="194">
        <f>SUM(H20:H28)</f>
        <v>0</v>
      </c>
    </row>
    <row r="30" spans="1:8" ht="12">
      <c r="A30" s="273">
        <v>5076</v>
      </c>
      <c r="B30" s="186" t="s">
        <v>145</v>
      </c>
      <c r="C30" s="190">
        <f>SUMIF('Přehled smluv a faktur'!G7:G97,"=5076",'Přehled smluv a faktur'!J7:J97)</f>
        <v>0</v>
      </c>
      <c r="D30" s="190">
        <f>SUMIF('Přehled smluv a faktur'!G7:G97,"=5076",'Přehled smluv a faktur'!L7:L97)</f>
        <v>0</v>
      </c>
      <c r="E30" s="273">
        <v>6130</v>
      </c>
      <c r="F30" s="186" t="s">
        <v>148</v>
      </c>
      <c r="G30" s="190">
        <f>SUMIF('Přehled smluv a faktur'!H7:H97,"=6130",'Přehled smluv a faktur'!J7:J97)</f>
        <v>0</v>
      </c>
      <c r="H30" s="190">
        <f>SUMIF('Přehled smluv a faktur'!G7:G97,"=6130",'Přehled smluv a faktur'!N7:HT97)</f>
        <v>0</v>
      </c>
    </row>
    <row r="31" spans="1:8" ht="12">
      <c r="A31" s="273">
        <v>5077</v>
      </c>
      <c r="B31" s="186" t="s">
        <v>147</v>
      </c>
      <c r="C31" s="190">
        <f>SUMIF('Přehled smluv a faktur'!G7:G97,"=5077",'Přehled smluv a faktur'!J7:J97)</f>
        <v>0</v>
      </c>
      <c r="D31" s="190">
        <f>SUMIF('Přehled smluv a faktur'!G7:G97,"=5077",'Přehled smluv a faktur'!L7:L97)</f>
        <v>0</v>
      </c>
      <c r="E31" s="273">
        <v>6131</v>
      </c>
      <c r="F31" s="186" t="s">
        <v>150</v>
      </c>
      <c r="G31" s="190">
        <f>SUMIF('Přehled smluv a faktur'!H7:H97,"=6131",'Přehled smluv a faktur'!J7:J97)</f>
        <v>0</v>
      </c>
      <c r="H31" s="190">
        <f>SUMIF('Přehled smluv a faktur'!H7:H97,"=6131",'Přehled smluv a faktur'!L7:L97)</f>
        <v>0</v>
      </c>
    </row>
    <row r="32" spans="1:8" ht="12">
      <c r="A32" s="273">
        <v>5078</v>
      </c>
      <c r="B32" s="186" t="s">
        <v>149</v>
      </c>
      <c r="C32" s="190">
        <f>SUMIF('Přehled smluv a faktur'!G7:G97,"=5078",'Přehled smluv a faktur'!J7:J97)</f>
        <v>0</v>
      </c>
      <c r="D32" s="190">
        <f>SUMIF('Přehled smluv a faktur'!G7:G97,"=5078",'Přehled smluv a faktur'!L7:L97)</f>
        <v>0</v>
      </c>
      <c r="E32" s="273">
        <v>6132</v>
      </c>
      <c r="F32" s="186" t="s">
        <v>152</v>
      </c>
      <c r="G32" s="190">
        <f>SUMIF('Přehled smluv a faktur'!H7:H97,"=6132",'Přehled smluv a faktur'!J7:J97)</f>
        <v>0</v>
      </c>
      <c r="H32" s="190">
        <f>SUMIF('Přehled smluv a faktur'!H7:H97,"=6132",'Přehled smluv a faktur'!L7:L97)</f>
        <v>0</v>
      </c>
    </row>
    <row r="33" spans="1:8" ht="12">
      <c r="A33" s="191" t="s">
        <v>213</v>
      </c>
      <c r="B33" s="192" t="s">
        <v>151</v>
      </c>
      <c r="C33" s="193">
        <f>SUM(C24:C32)</f>
        <v>0</v>
      </c>
      <c r="D33" s="193">
        <f>SUM(D24:D32)</f>
        <v>0</v>
      </c>
      <c r="E33" s="273">
        <v>6133</v>
      </c>
      <c r="F33" s="186" t="s">
        <v>153</v>
      </c>
      <c r="G33" s="190">
        <f>SUMIF('Přehled smluv a faktur'!H7:H97,"=6133",'Přehled smluv a faktur'!J7:J97)</f>
        <v>0</v>
      </c>
      <c r="H33" s="190">
        <f>SUMIF('Přehled smluv a faktur'!H7:H97,"=6133",'Přehled smluv a faktur'!L7:L97)</f>
        <v>0</v>
      </c>
    </row>
    <row r="34" spans="1:8" ht="12">
      <c r="A34" s="275">
        <v>5090</v>
      </c>
      <c r="B34" s="276" t="s">
        <v>214</v>
      </c>
      <c r="C34" s="277">
        <f>SUMIF('Přehled smluv a faktur'!G7:G97,"=5090",'Přehled smluv a faktur'!J7:J97)</f>
        <v>0</v>
      </c>
      <c r="D34" s="190">
        <f>SUMIF('Přehled smluv a faktur'!G7:G97,"=5090",'Přehled smluv a faktur'!L7:L97)</f>
        <v>0</v>
      </c>
      <c r="E34" s="273">
        <v>6139</v>
      </c>
      <c r="F34" s="186" t="s">
        <v>154</v>
      </c>
      <c r="G34" s="190">
        <f>SUMIF('Přehled smluv a faktur'!H7:H97,"=6139",'Přehled smluv a faktur'!J7:J97)</f>
        <v>0</v>
      </c>
      <c r="H34" s="190">
        <f>SUMIF('Přehled smluv a faktur'!H7:H97,"=6139",'Přehled smluv a faktur'!L7:L97)</f>
        <v>0</v>
      </c>
    </row>
    <row r="35" spans="1:8" ht="12">
      <c r="A35" s="273">
        <v>5091</v>
      </c>
      <c r="B35" s="186" t="s">
        <v>111</v>
      </c>
      <c r="C35" s="190">
        <f>SUMIF('Přehled smluv a faktur'!G7:G97,"=5091",'Přehled smluv a faktur'!J7:J97)</f>
        <v>0</v>
      </c>
      <c r="D35" s="190">
        <f>SUMIF('Přehled smluv a faktur'!G7:G97,"=5091",'Přehled smluv a faktur'!L7:L97)</f>
        <v>0</v>
      </c>
      <c r="E35" s="195" t="s">
        <v>229</v>
      </c>
      <c r="F35" s="192" t="s">
        <v>155</v>
      </c>
      <c r="G35" s="194">
        <f>SUM(G30:G34)</f>
        <v>0</v>
      </c>
      <c r="H35" s="194">
        <f>SUM(H30:H34)</f>
        <v>0</v>
      </c>
    </row>
    <row r="36" spans="1:8" ht="12">
      <c r="A36" s="273">
        <v>5093</v>
      </c>
      <c r="B36" s="186" t="s">
        <v>115</v>
      </c>
      <c r="C36" s="190">
        <f>SUMIF('Přehled smluv a faktur'!G7:G97,"=5093",'Přehled smluv a faktur'!J7:J97)</f>
        <v>0</v>
      </c>
      <c r="D36" s="190">
        <f>SUMIF('Přehled smluv a faktur'!G7:G97,"=5093",'Přehled smluv a faktur'!L7:L97)</f>
        <v>0</v>
      </c>
      <c r="E36" s="273">
        <v>6150</v>
      </c>
      <c r="F36" s="186" t="s">
        <v>156</v>
      </c>
      <c r="G36" s="190">
        <f>SUMIF('Přehled smluv a faktur'!H7:H97,"=6150",'Přehled smluv a faktur'!J7:J97)</f>
        <v>0</v>
      </c>
      <c r="H36" s="190">
        <f>SUMIF('Přehled smluv a faktur'!H7:H97,"=6150",'Přehled smluv a faktur'!L7:L97)</f>
        <v>0</v>
      </c>
    </row>
    <row r="37" spans="1:8" ht="12">
      <c r="A37" s="273">
        <v>5095</v>
      </c>
      <c r="B37" s="186" t="s">
        <v>119</v>
      </c>
      <c r="C37" s="190">
        <f>SUMIF('Přehled smluv a faktur'!G7:G97,"=5095",'Přehled smluv a faktur'!J7:J97)</f>
        <v>0</v>
      </c>
      <c r="D37" s="190">
        <f>SUMIF('Přehled smluv a faktur'!G7:G97,"=5095",'Přehled smluv a faktur'!L7:L97)</f>
        <v>0</v>
      </c>
      <c r="E37" s="273">
        <v>6151</v>
      </c>
      <c r="F37" s="186" t="s">
        <v>158</v>
      </c>
      <c r="G37" s="190">
        <f>SUMIF('Přehled smluv a faktur'!H7:H97,"=6151",'Přehled smluv a faktur'!J7:J97)</f>
        <v>0</v>
      </c>
      <c r="H37" s="190">
        <f>SUMIF('Přehled smluv a faktur'!H7:H97,"=6151",'Přehled smluv a faktur'!L7:L97)</f>
        <v>0</v>
      </c>
    </row>
    <row r="38" spans="1:8" ht="12">
      <c r="A38" s="273">
        <v>5099</v>
      </c>
      <c r="B38" s="186" t="s">
        <v>125</v>
      </c>
      <c r="C38" s="190">
        <f>SUMIF('Přehled smluv a faktur'!G7:G97,"=5099",'Přehled smluv a faktur'!J7:J97)</f>
        <v>0</v>
      </c>
      <c r="D38" s="190">
        <f>SUMIF('Přehled smluv a faktur'!G7:G97,"=5099",'Přehled smluv a faktur'!L7:L97)</f>
        <v>0</v>
      </c>
      <c r="E38" s="273">
        <v>6152</v>
      </c>
      <c r="F38" s="186" t="s">
        <v>159</v>
      </c>
      <c r="G38" s="190">
        <f>SUMIF('Přehled smluv a faktur'!H7:H97,"=6152",'Přehled smluv a faktur'!J7:J97)</f>
        <v>0</v>
      </c>
      <c r="H38" s="190">
        <f>SUMIF('Přehled smluv a faktur'!H7:H97,"=6152",'Přehled smluv a faktur'!L7:L97)</f>
        <v>0</v>
      </c>
    </row>
    <row r="39" spans="1:8" ht="12">
      <c r="A39" s="191" t="s">
        <v>215</v>
      </c>
      <c r="B39" s="192" t="s">
        <v>157</v>
      </c>
      <c r="C39" s="193">
        <f>SUM(C34:C38)</f>
        <v>0</v>
      </c>
      <c r="D39" s="193">
        <f>SUM(D34:D38)</f>
        <v>0</v>
      </c>
      <c r="E39" s="273">
        <v>6153</v>
      </c>
      <c r="F39" s="186" t="s">
        <v>123</v>
      </c>
      <c r="G39" s="190">
        <f>SUMIF('Přehled smluv a faktur'!H7:H97,"=6153",'Přehled smluv a faktur'!J7:J97)</f>
        <v>0</v>
      </c>
      <c r="H39" s="190">
        <f>SUMIF('Přehled smluv a faktur'!H7:H97,"=6153",'Přehled smluv a faktur'!L7:L97)</f>
        <v>0</v>
      </c>
    </row>
    <row r="40" spans="1:8" ht="12">
      <c r="A40" s="273">
        <v>5110</v>
      </c>
      <c r="B40" s="186" t="s">
        <v>129</v>
      </c>
      <c r="C40" s="190">
        <f>SUMIF('Přehled smluv a faktur'!G7:G97,"=5110",'Přehled smluv a faktur'!J7:J97)</f>
        <v>0</v>
      </c>
      <c r="D40" s="190">
        <f>SUMIF('Přehled smluv a faktur'!G7:G97,"=5110",'Přehled smluv a faktur'!L7:L97)</f>
        <v>0</v>
      </c>
      <c r="E40" s="273">
        <v>6154</v>
      </c>
      <c r="F40" s="186" t="s">
        <v>160</v>
      </c>
      <c r="G40" s="190">
        <f>SUMIF('Přehled smluv a faktur'!H7:H97,"=6154",'Přehled smluv a faktur'!J7:J97)</f>
        <v>0</v>
      </c>
      <c r="H40" s="190">
        <f>SUMIF('Přehled smluv a faktur'!H7:H97,"=6154",'Přehled smluv a faktur'!L7:L97)</f>
        <v>0</v>
      </c>
    </row>
    <row r="41" spans="1:8" ht="12">
      <c r="A41" s="273">
        <v>5111</v>
      </c>
      <c r="B41" s="186" t="s">
        <v>131</v>
      </c>
      <c r="C41" s="190">
        <f>SUMIF('Přehled smluv a faktur'!G7:G97,"=5111",'Přehled smluv a faktur'!J7:J97)</f>
        <v>0</v>
      </c>
      <c r="D41" s="190">
        <f>SUMIF('Přehled smluv a faktur'!G7:G97,"=5111",'Přehled smluv a faktur'!L7:L97)</f>
        <v>0</v>
      </c>
      <c r="E41" s="273">
        <v>6155</v>
      </c>
      <c r="F41" s="186" t="s">
        <v>161</v>
      </c>
      <c r="G41" s="190">
        <f>SUMIF('Přehled smluv a faktur'!H7:H97,"=6155",'Přehled smluv a faktur'!J7:J97)</f>
        <v>0</v>
      </c>
      <c r="H41" s="190">
        <f>SUMIF('Přehled smluv a faktur'!H7:H97,"=6155",'Přehled smluv a faktur'!L7:L97)</f>
        <v>0</v>
      </c>
    </row>
    <row r="42" spans="1:8" ht="12">
      <c r="A42" s="273">
        <v>5112</v>
      </c>
      <c r="B42" s="186" t="s">
        <v>133</v>
      </c>
      <c r="C42" s="190">
        <f>SUMIF('Přehled smluv a faktur'!G7:G97,"=5112",'Přehled smluv a faktur'!J7:J97)</f>
        <v>0</v>
      </c>
      <c r="D42" s="190">
        <f>SUMIF('Přehled smluv a faktur'!G7:G97,"=5112",'Přehled smluv a faktur'!L7:L97)</f>
        <v>0</v>
      </c>
      <c r="E42" s="273">
        <v>6156</v>
      </c>
      <c r="F42" s="186" t="s">
        <v>162</v>
      </c>
      <c r="G42" s="190">
        <f>SUMIF('Přehled smluv a faktur'!H7:H97,"=6156",'Přehled smluv a faktur'!J7:J97)</f>
        <v>0</v>
      </c>
      <c r="H42" s="190">
        <f>SUMIF('Přehled smluv a faktur'!H7:H97,"=6156",'Přehled smluv a faktur'!L7:L97)</f>
        <v>0</v>
      </c>
    </row>
    <row r="43" spans="1:8" ht="12">
      <c r="A43" s="273">
        <v>5113</v>
      </c>
      <c r="B43" s="186" t="s">
        <v>135</v>
      </c>
      <c r="C43" s="190">
        <f>SUMIF('Přehled smluv a faktur'!G7:G97,"=5113",'Přehled smluv a faktur'!J7:J97)</f>
        <v>0</v>
      </c>
      <c r="D43" s="190">
        <f>SUMIF('Přehled smluv a faktur'!G7:G97,"=5113",'Přehled smluv a faktur'!L7:L97)</f>
        <v>0</v>
      </c>
      <c r="E43" s="273">
        <v>6157</v>
      </c>
      <c r="F43" s="186" t="s">
        <v>163</v>
      </c>
      <c r="G43" s="190">
        <f>SUMIF('Přehled smluv a faktur'!H7:H97,"=6157",'Přehled smluv a faktur'!J7:J97)</f>
        <v>0</v>
      </c>
      <c r="H43" s="190">
        <f>SUMIF('Přehled smluv a faktur'!H7:H97,"=6157",'Přehled smluv a faktur'!L7:L97)</f>
        <v>0</v>
      </c>
    </row>
    <row r="44" spans="1:8" ht="12">
      <c r="A44" s="273">
        <v>5114</v>
      </c>
      <c r="B44" s="186" t="s">
        <v>137</v>
      </c>
      <c r="C44" s="190">
        <f>SUMIF('Přehled smluv a faktur'!G7:G97,"=5114",'Přehled smluv a faktur'!J7:J97)</f>
        <v>0</v>
      </c>
      <c r="D44" s="190">
        <f>SUMIF('Přehled smluv a faktur'!G7:G97,"=5114",'Přehled smluv a faktur'!L7:L97)</f>
        <v>0</v>
      </c>
      <c r="E44" s="273">
        <v>6159</v>
      </c>
      <c r="F44" s="186" t="s">
        <v>164</v>
      </c>
      <c r="G44" s="190">
        <f>SUMIF('Přehled smluv a faktur'!H7:H97,"=6159",'Přehled smluv a faktur'!J7:J97)</f>
        <v>0</v>
      </c>
      <c r="H44" s="190">
        <f>SUMIF('Přehled smluv a faktur'!H7:H97,"=6159",'Přehled smluv a faktur'!L7:L97)</f>
        <v>0</v>
      </c>
    </row>
    <row r="45" spans="1:8" ht="12">
      <c r="A45" s="273">
        <v>5115</v>
      </c>
      <c r="B45" s="186" t="s">
        <v>216</v>
      </c>
      <c r="C45" s="190">
        <f>SUMIF('Přehled smluv a faktur'!G7:G97,"=5115",'Přehled smluv a faktur'!J7:J97)</f>
        <v>0</v>
      </c>
      <c r="D45" s="190">
        <f>SUMIF('Přehled smluv a faktur'!G7:G97,"=5115",'Přehled smluv a faktur'!L7:L97)</f>
        <v>0</v>
      </c>
      <c r="E45" s="192" t="s">
        <v>230</v>
      </c>
      <c r="F45" s="192" t="s">
        <v>221</v>
      </c>
      <c r="G45" s="194">
        <f>SUM(G36:G44)</f>
        <v>0</v>
      </c>
      <c r="H45" s="194">
        <f>SUM(H36:H44)</f>
        <v>0</v>
      </c>
    </row>
    <row r="46" spans="1:8" ht="12">
      <c r="A46" s="273">
        <v>5116</v>
      </c>
      <c r="B46" s="186" t="s">
        <v>140</v>
      </c>
      <c r="C46" s="190">
        <f>SUMIF('Přehled smluv a faktur'!G7:G97,"=5116",'Přehled smluv a faktur'!J7:J97)</f>
        <v>0</v>
      </c>
      <c r="D46" s="190">
        <f>SUMIF('Přehled smluv a faktur'!G7:G97,"=5116",'Přehled smluv a faktur'!L7:L97)</f>
        <v>0</v>
      </c>
      <c r="E46" s="273">
        <v>6170</v>
      </c>
      <c r="F46" s="186" t="s">
        <v>165</v>
      </c>
      <c r="G46" s="190">
        <f>SUMIF('Přehled smluv a faktur'!H7:H97,"=6170",'Přehled smluv a faktur'!J7:J97)</f>
        <v>0</v>
      </c>
      <c r="H46" s="190">
        <f>SUMIF('Přehled smluv a faktur'!H7:H97,"=6170",'Přehled smluv a faktur'!L7:L97)</f>
        <v>0</v>
      </c>
    </row>
    <row r="47" spans="1:8" ht="12">
      <c r="A47" s="273">
        <v>5117</v>
      </c>
      <c r="B47" s="186" t="s">
        <v>142</v>
      </c>
      <c r="C47" s="190">
        <f>SUMIF('Přehled smluv a faktur'!G7:G97,"=5117",'Přehled smluv a faktur'!J7:J97)</f>
        <v>0</v>
      </c>
      <c r="D47" s="190">
        <f>SUMIF('Přehled smluv a faktur'!G7:G97,"=5117",'Přehled smluv a faktur'!L7:L97)</f>
        <v>0</v>
      </c>
      <c r="E47" s="273">
        <v>6171</v>
      </c>
      <c r="F47" s="186" t="s">
        <v>166</v>
      </c>
      <c r="G47" s="190">
        <f>SUMIF('Přehled smluv a faktur'!H7:H97,"=6171",'Přehled smluv a faktur'!J7:J97)</f>
        <v>0</v>
      </c>
      <c r="H47" s="190">
        <f>SUMIF('Přehled smluv a faktur'!H7:H97,"=6171",'Přehled smluv a faktur'!L7:L97)</f>
        <v>0</v>
      </c>
    </row>
    <row r="48" spans="1:8" ht="12">
      <c r="A48" s="273">
        <v>5119</v>
      </c>
      <c r="B48" s="186" t="s">
        <v>144</v>
      </c>
      <c r="C48" s="190">
        <f>SUMIF('Přehled smluv a faktur'!G7:G97,"=5119",'Přehled smluv a faktur'!J7:J97)</f>
        <v>0</v>
      </c>
      <c r="D48" s="190">
        <f>SUMIF('Přehled smluv a faktur'!G7:G97,"=5119",'Přehled smluv a faktur'!L7:L97)</f>
        <v>0</v>
      </c>
      <c r="E48" s="273">
        <v>6172</v>
      </c>
      <c r="F48" s="186" t="s">
        <v>167</v>
      </c>
      <c r="G48" s="190">
        <f>SUMIF('Přehled smluv a faktur'!H7:H97,"=6172",'Přehled smluv a faktur'!J7:J97)</f>
        <v>0</v>
      </c>
      <c r="H48" s="190">
        <f>SUMIF('Přehled smluv a faktur'!H7:H97,"=6172",'Přehled smluv a faktur'!L7:L97)</f>
        <v>0</v>
      </c>
    </row>
    <row r="49" spans="1:8" ht="12">
      <c r="A49" s="191" t="s">
        <v>217</v>
      </c>
      <c r="B49" s="192" t="s">
        <v>146</v>
      </c>
      <c r="C49" s="193">
        <f>SUM(C40:C48)</f>
        <v>0</v>
      </c>
      <c r="D49" s="193">
        <f>SUM(D40:D48)</f>
        <v>0</v>
      </c>
      <c r="E49" s="273">
        <v>6179</v>
      </c>
      <c r="F49" s="186" t="s">
        <v>168</v>
      </c>
      <c r="G49" s="190">
        <f>SUMIF('Přehled smluv a faktur'!H7:H97,"=6179",'Přehled smluv a faktur'!J7:J97)</f>
        <v>0</v>
      </c>
      <c r="H49" s="190">
        <f>SUMIF('Přehled smluv a faktur'!H7:H97,"=6179",'Přehled smluv a faktur'!L7:L97)</f>
        <v>0</v>
      </c>
    </row>
    <row r="50" spans="1:8" ht="12">
      <c r="A50" s="273">
        <v>5130</v>
      </c>
      <c r="B50" s="186" t="s">
        <v>148</v>
      </c>
      <c r="C50" s="190">
        <f>SUMIF('Přehled smluv a faktur'!G7:G97,"=5130",'Přehled smluv a faktur'!J7:J97)</f>
        <v>0</v>
      </c>
      <c r="D50" s="190">
        <f>SUMIF('Přehled smluv a faktur'!G7:G97,"=5130",'Přehled smluv a faktur'!L7:L97)</f>
        <v>0</v>
      </c>
      <c r="E50" s="192" t="s">
        <v>231</v>
      </c>
      <c r="F50" s="192" t="s">
        <v>169</v>
      </c>
      <c r="G50" s="194">
        <f>SUM(G46:G49)</f>
        <v>0</v>
      </c>
      <c r="H50" s="194">
        <f>SUM(H46:H49)</f>
        <v>0</v>
      </c>
    </row>
    <row r="51" spans="1:8" ht="12">
      <c r="A51" s="273">
        <v>5131</v>
      </c>
      <c r="B51" s="186" t="s">
        <v>150</v>
      </c>
      <c r="C51" s="190">
        <f>SUMIF('Přehled smluv a faktur'!G7:G97,"=5131",'Přehled smluv a faktur'!J7:J97)</f>
        <v>0</v>
      </c>
      <c r="D51" s="190">
        <f>SUMIF('Přehled smluv a faktur'!G7:G97,"=5131",'Přehled smluv a faktur'!L7:L97)</f>
        <v>0</v>
      </c>
      <c r="E51" s="192" t="s">
        <v>232</v>
      </c>
      <c r="F51" s="187" t="s">
        <v>171</v>
      </c>
      <c r="G51" s="194">
        <f>G50+G45+G35+G29+G19+G9</f>
        <v>0</v>
      </c>
      <c r="H51" s="194">
        <f>H50+H45+H35+H29+H19+H9</f>
        <v>0</v>
      </c>
    </row>
    <row r="52" spans="1:4" ht="12">
      <c r="A52" s="273">
        <v>5132</v>
      </c>
      <c r="B52" s="186" t="s">
        <v>152</v>
      </c>
      <c r="C52" s="190">
        <f>SUMIF('Přehled smluv a faktur'!G7:G97,"=5132",'Přehled smluv a faktur'!J7:J97)</f>
        <v>0</v>
      </c>
      <c r="D52" s="190">
        <f>SUMIF('Přehled smluv a faktur'!G7:G97,"=5132",'Přehled smluv a faktur'!L7:L97)</f>
        <v>0</v>
      </c>
    </row>
    <row r="53" spans="1:8" ht="12">
      <c r="A53" s="273">
        <v>5133</v>
      </c>
      <c r="B53" s="186" t="s">
        <v>218</v>
      </c>
      <c r="C53" s="190">
        <f>SUMIF('Přehled smluv a faktur'!G7:G97,"=5133",'Přehled smluv a faktur'!J7:J97)</f>
        <v>0</v>
      </c>
      <c r="D53" s="190">
        <f>SUMIF('Přehled smluv a faktur'!G7:G97,"=5133",'Přehled smluv a faktur'!L7:L97)</f>
        <v>0</v>
      </c>
      <c r="E53" s="189"/>
      <c r="F53" s="186"/>
      <c r="G53" s="190"/>
      <c r="H53" s="190"/>
    </row>
    <row r="54" spans="1:8" ht="12">
      <c r="A54" s="273">
        <v>5139</v>
      </c>
      <c r="B54" s="186" t="s">
        <v>154</v>
      </c>
      <c r="C54" s="190">
        <f>SUMIF('Přehled smluv a faktur'!G7:G97,"=5139",'Přehled smluv a faktur'!J7:J97)</f>
        <v>0</v>
      </c>
      <c r="D54" s="190">
        <f>SUMIF('Přehled smluv a faktur'!G7:G97,"=5139",'Přehled smluv a faktur'!L7:L97)</f>
        <v>0</v>
      </c>
      <c r="F54" s="198" t="s">
        <v>99</v>
      </c>
      <c r="G54" s="199">
        <f>C67</f>
        <v>0</v>
      </c>
      <c r="H54" s="200">
        <f>D67</f>
        <v>0</v>
      </c>
    </row>
    <row r="55" spans="1:8" ht="12">
      <c r="A55" s="191" t="s">
        <v>219</v>
      </c>
      <c r="B55" s="192" t="s">
        <v>170</v>
      </c>
      <c r="C55" s="193">
        <f>SUM(C50:C54)</f>
        <v>0</v>
      </c>
      <c r="D55" s="193">
        <f>SUM(D50:D54)</f>
        <v>0</v>
      </c>
      <c r="F55" s="201" t="s">
        <v>102</v>
      </c>
      <c r="G55" s="194">
        <f>G51</f>
        <v>0</v>
      </c>
      <c r="H55" s="202">
        <f>H51</f>
        <v>0</v>
      </c>
    </row>
    <row r="56" spans="1:8" ht="12">
      <c r="A56" s="273">
        <v>5154</v>
      </c>
      <c r="B56" s="186" t="s">
        <v>160</v>
      </c>
      <c r="C56" s="190">
        <f>SUMIF('Přehled smluv a faktur'!G7:G97,"=5154",'Přehled smluv a faktur'!J7:J97)</f>
        <v>0</v>
      </c>
      <c r="D56" s="190">
        <f>SUMIF('Přehled smluv a faktur'!G7:G97,"=5154",'Přehled smluv a faktur'!L7:L97)</f>
        <v>0</v>
      </c>
      <c r="E56" s="186"/>
      <c r="F56" s="203" t="s">
        <v>172</v>
      </c>
      <c r="G56" s="204">
        <f>SUM(G54:G55)</f>
        <v>0</v>
      </c>
      <c r="H56" s="205">
        <f>SUM(H54:H55)</f>
        <v>0</v>
      </c>
    </row>
    <row r="57" spans="1:8" ht="12">
      <c r="A57" s="273">
        <v>5155</v>
      </c>
      <c r="B57" s="186" t="s">
        <v>161</v>
      </c>
      <c r="C57" s="190">
        <f>SUMIF('Přehled smluv a faktur'!G7:G97,"=5155",'Přehled smluv a faktur'!J7:J97)</f>
        <v>0</v>
      </c>
      <c r="D57" s="190">
        <f>SUMIF('Přehled smluv a faktur'!G7:G97,"=5155",'Přehled smluv a faktur'!L7:L97)</f>
        <v>0</v>
      </c>
      <c r="E57" s="186"/>
      <c r="F57" s="196"/>
      <c r="G57" s="196"/>
      <c r="H57" s="196"/>
    </row>
    <row r="58" spans="1:8" ht="12">
      <c r="A58" s="273">
        <v>5156</v>
      </c>
      <c r="B58" s="186" t="s">
        <v>162</v>
      </c>
      <c r="C58" s="190">
        <f>SUMIF('Přehled smluv a faktur'!G7:G97,"=5156",'Přehled smluv a faktur'!J7:J97)</f>
        <v>0</v>
      </c>
      <c r="D58" s="190">
        <f>SUMIF('Přehled smluv a faktur'!G7:G97,"=5156",'Přehled smluv a faktur'!L7:L97)</f>
        <v>0</v>
      </c>
      <c r="E58" s="197"/>
      <c r="F58" s="278"/>
      <c r="G58" s="279"/>
      <c r="H58" s="279"/>
    </row>
    <row r="59" spans="1:8" ht="12">
      <c r="A59" s="273">
        <v>5157</v>
      </c>
      <c r="B59" s="186" t="s">
        <v>163</v>
      </c>
      <c r="C59" s="190">
        <f>SUMIF('Přehled smluv a faktur'!G7:G97,"=5157",'Přehled smluv a faktur'!J7:J97)</f>
        <v>0</v>
      </c>
      <c r="D59" s="190">
        <f>SUMIF('Přehled smluv a faktur'!G7:G97,"=5157",'Přehled smluv a faktur'!L7:L97)</f>
        <v>0</v>
      </c>
      <c r="E59" s="197"/>
      <c r="F59" s="278"/>
      <c r="G59" s="279"/>
      <c r="H59" s="279"/>
    </row>
    <row r="60" spans="1:8" ht="12">
      <c r="A60" s="273">
        <v>5159</v>
      </c>
      <c r="B60" s="186" t="s">
        <v>164</v>
      </c>
      <c r="C60" s="190">
        <f>SUMIF('Přehled smluv a faktur'!G7:G97,"=5159",'Přehled smluv a faktur'!J7:J97)</f>
        <v>0</v>
      </c>
      <c r="D60" s="190">
        <f>SUMIF('Přehled smluv a faktur'!G7:G97,"=5159",'Přehled smluv a faktur'!L7:L97)</f>
        <v>0</v>
      </c>
      <c r="E60" s="197"/>
      <c r="F60" s="278"/>
      <c r="G60" s="279"/>
      <c r="H60" s="279"/>
    </row>
    <row r="61" spans="1:8" ht="12">
      <c r="A61" s="191" t="s">
        <v>220</v>
      </c>
      <c r="B61" s="192" t="s">
        <v>221</v>
      </c>
      <c r="C61" s="193">
        <f>SUM(C56:C60)</f>
        <v>0</v>
      </c>
      <c r="D61" s="193">
        <f>SUM(D56:D60)</f>
        <v>0</v>
      </c>
      <c r="E61" s="197"/>
      <c r="F61" s="278"/>
      <c r="G61" s="279"/>
      <c r="H61" s="279"/>
    </row>
    <row r="62" spans="1:8" ht="12">
      <c r="A62" s="273">
        <v>5170</v>
      </c>
      <c r="B62" s="186" t="s">
        <v>165</v>
      </c>
      <c r="C62" s="190">
        <f>SUMIF('Přehled smluv a faktur'!G7:G97,"=5170",'Přehled smluv a faktur'!J7:J97)</f>
        <v>0</v>
      </c>
      <c r="D62" s="190">
        <f>SUMIF('Přehled smluv a faktur'!G7:G97,"=5170",'Přehled smluv a faktur'!L7:L97)</f>
        <v>0</v>
      </c>
      <c r="E62" s="197"/>
      <c r="F62" s="278"/>
      <c r="G62" s="279"/>
      <c r="H62" s="279"/>
    </row>
    <row r="63" spans="1:8" ht="12">
      <c r="A63" s="273">
        <v>5171</v>
      </c>
      <c r="B63" s="186" t="s">
        <v>166</v>
      </c>
      <c r="C63" s="190">
        <f>SUMIF('Přehled smluv a faktur'!G7:G97,"=5171",'Přehled smluv a faktur'!J7:J97)</f>
        <v>0</v>
      </c>
      <c r="D63" s="190">
        <f>SUMIF('Přehled smluv a faktur'!G7:G97,"=5171",'Přehled smluv a faktur'!L7:L97)</f>
        <v>0</v>
      </c>
      <c r="E63" s="197"/>
      <c r="F63" s="278"/>
      <c r="G63" s="279"/>
      <c r="H63" s="279"/>
    </row>
    <row r="64" spans="1:8" ht="12">
      <c r="A64" s="273">
        <v>5172</v>
      </c>
      <c r="B64" s="186" t="s">
        <v>167</v>
      </c>
      <c r="C64" s="190">
        <f>SUMIF('Přehled smluv a faktur'!G7:G97,"=5172",'Přehled smluv a faktur'!J7:J97)</f>
        <v>0</v>
      </c>
      <c r="D64" s="190">
        <f>SUMIF('Přehled smluv a faktur'!G7:G97,"=5172",'Přehled smluv a faktur'!L7:L97)</f>
        <v>0</v>
      </c>
      <c r="E64" s="197"/>
      <c r="F64" s="278"/>
      <c r="G64" s="279"/>
      <c r="H64" s="279"/>
    </row>
    <row r="65" spans="1:8" ht="12">
      <c r="A65" s="273">
        <v>5179</v>
      </c>
      <c r="B65" s="186" t="s">
        <v>168</v>
      </c>
      <c r="C65" s="190">
        <f>SUMIF('Přehled smluv a faktur'!G7:G97,"=5179",'Přehled smluv a faktur'!J7:J97)</f>
        <v>0</v>
      </c>
      <c r="D65" s="190">
        <f>SUMIF('Přehled smluv a faktur'!G7:G97,"=5179",'Přehled smluv a faktur'!L7:L97)</f>
        <v>0</v>
      </c>
      <c r="E65" s="197"/>
      <c r="F65" s="278"/>
      <c r="G65" s="279"/>
      <c r="H65" s="279"/>
    </row>
    <row r="66" spans="1:8" ht="12">
      <c r="A66" s="191" t="s">
        <v>222</v>
      </c>
      <c r="B66" s="192" t="s">
        <v>169</v>
      </c>
      <c r="C66" s="193">
        <f>SUM(C62:C65)</f>
        <v>0</v>
      </c>
      <c r="D66" s="193">
        <f>SUM(D62:D65)</f>
        <v>0</v>
      </c>
      <c r="E66" s="197"/>
      <c r="F66" s="278"/>
      <c r="G66" s="279"/>
      <c r="H66" s="279"/>
    </row>
    <row r="67" spans="1:8" ht="12">
      <c r="A67" s="191" t="s">
        <v>223</v>
      </c>
      <c r="B67" s="187" t="s">
        <v>171</v>
      </c>
      <c r="C67" s="193">
        <f>C66+C61+C55+C49+C39+C33+C23+C13+C8</f>
        <v>0</v>
      </c>
      <c r="D67" s="193">
        <f>D66+D61+D55+D49+D39+D33+D23+D13+D8</f>
        <v>0</v>
      </c>
      <c r="E67" s="197"/>
      <c r="F67" s="278"/>
      <c r="G67" s="279"/>
      <c r="H67" s="279"/>
    </row>
    <row r="68" spans="5:6" ht="12">
      <c r="E68" s="206"/>
      <c r="F68" s="206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4.140625" style="179" customWidth="1"/>
    <col min="2" max="2" width="19.7109375" style="268" customWidth="1"/>
    <col min="3" max="3" width="18.57421875" style="179" customWidth="1"/>
    <col min="4" max="4" width="15.7109375" style="179" customWidth="1"/>
    <col min="5" max="5" width="15.57421875" style="181" customWidth="1"/>
    <col min="6" max="6" width="12.8515625" style="179" customWidth="1"/>
    <col min="7" max="16384" width="9.140625" style="179" customWidth="1"/>
  </cols>
  <sheetData>
    <row r="1" spans="1:6" ht="11.25" customHeight="1">
      <c r="A1" s="591" t="s">
        <v>175</v>
      </c>
      <c r="B1" s="591"/>
      <c r="C1" s="591"/>
      <c r="D1" s="269"/>
      <c r="E1" s="207"/>
      <c r="F1" s="208"/>
    </row>
    <row r="2" spans="2:4" ht="11.25" customHeight="1">
      <c r="B2" s="209"/>
      <c r="C2" s="182"/>
      <c r="D2" s="182"/>
    </row>
    <row r="3" spans="1:4" ht="11.25" customHeight="1">
      <c r="A3" s="210" t="s">
        <v>176</v>
      </c>
      <c r="B3" s="209"/>
      <c r="C3" s="182"/>
      <c r="D3" s="182"/>
    </row>
    <row r="4" spans="1:4" ht="11.25" customHeight="1">
      <c r="A4" s="211" t="s">
        <v>177</v>
      </c>
      <c r="B4" s="212" t="s">
        <v>178</v>
      </c>
      <c r="C4" s="592" t="s">
        <v>179</v>
      </c>
      <c r="D4" s="592"/>
    </row>
    <row r="5" spans="1:4" ht="11.25" customHeight="1">
      <c r="A5" s="213"/>
      <c r="B5" s="214"/>
      <c r="C5" s="593"/>
      <c r="D5" s="593"/>
    </row>
    <row r="6" spans="1:4" ht="11.25" customHeight="1">
      <c r="A6" s="215"/>
      <c r="B6" s="216"/>
      <c r="C6" s="594"/>
      <c r="D6" s="594"/>
    </row>
    <row r="7" spans="1:4" ht="11.25" customHeight="1">
      <c r="A7" s="217"/>
      <c r="B7" s="218"/>
      <c r="C7" s="594"/>
      <c r="D7" s="594"/>
    </row>
    <row r="8" spans="1:4" ht="11.25" customHeight="1">
      <c r="A8" s="219"/>
      <c r="B8" s="220"/>
      <c r="C8" s="602"/>
      <c r="D8" s="602"/>
    </row>
    <row r="9" ht="11.25" customHeight="1">
      <c r="B9" s="221"/>
    </row>
    <row r="10" spans="1:2" ht="11.25" customHeight="1">
      <c r="A10" s="222" t="s">
        <v>180</v>
      </c>
      <c r="B10" s="221"/>
    </row>
    <row r="11" spans="1:5" ht="18.75" customHeight="1">
      <c r="A11" s="223" t="s">
        <v>181</v>
      </c>
      <c r="B11" s="224" t="s">
        <v>182</v>
      </c>
      <c r="C11" s="225" t="s">
        <v>183</v>
      </c>
      <c r="D11" s="226" t="s">
        <v>184</v>
      </c>
      <c r="E11" s="227"/>
    </row>
    <row r="12" spans="1:5" ht="11.25" customHeight="1">
      <c r="A12" s="228" t="s">
        <v>185</v>
      </c>
      <c r="B12" s="229"/>
      <c r="C12" s="230"/>
      <c r="D12" s="231"/>
      <c r="E12" s="232"/>
    </row>
    <row r="13" spans="1:5" ht="11.25" customHeight="1">
      <c r="A13" s="233" t="s">
        <v>186</v>
      </c>
      <c r="B13" s="234"/>
      <c r="C13" s="235"/>
      <c r="D13" s="236"/>
      <c r="E13" s="232"/>
    </row>
    <row r="14" spans="1:5" ht="11.25" customHeight="1">
      <c r="A14" s="182"/>
      <c r="B14" s="237"/>
      <c r="C14" s="238"/>
      <c r="D14" s="238"/>
      <c r="E14" s="238"/>
    </row>
    <row r="15" spans="1:5" ht="11.25" customHeight="1" hidden="1">
      <c r="A15" s="239" t="s">
        <v>187</v>
      </c>
      <c r="B15" s="237"/>
      <c r="C15" s="238"/>
      <c r="D15" s="238"/>
      <c r="E15" s="238"/>
    </row>
    <row r="16" spans="1:5" ht="11.25" customHeight="1" hidden="1">
      <c r="A16" s="182"/>
      <c r="B16" s="237"/>
      <c r="C16" s="238"/>
      <c r="D16" s="238"/>
      <c r="E16" s="238"/>
    </row>
    <row r="17" spans="1:6" ht="11.25" customHeight="1" hidden="1">
      <c r="A17" s="595" t="s">
        <v>188</v>
      </c>
      <c r="B17" s="597" t="s">
        <v>189</v>
      </c>
      <c r="C17" s="599" t="s">
        <v>190</v>
      </c>
      <c r="D17" s="601" t="s">
        <v>191</v>
      </c>
      <c r="E17" s="601"/>
      <c r="F17" s="601" t="s">
        <v>184</v>
      </c>
    </row>
    <row r="18" spans="1:6" ht="11.25" customHeight="1" hidden="1">
      <c r="A18" s="596"/>
      <c r="B18" s="598"/>
      <c r="C18" s="600"/>
      <c r="D18" s="240" t="s">
        <v>192</v>
      </c>
      <c r="E18" s="241" t="s">
        <v>193</v>
      </c>
      <c r="F18" s="601"/>
    </row>
    <row r="19" spans="1:6" ht="11.25" customHeight="1" hidden="1">
      <c r="A19" s="242"/>
      <c r="B19" s="243"/>
      <c r="C19" s="243"/>
      <c r="D19" s="243"/>
      <c r="E19" s="243"/>
      <c r="F19" s="244"/>
    </row>
    <row r="20" spans="1:6" ht="11.25" customHeight="1" hidden="1">
      <c r="A20" s="245"/>
      <c r="B20" s="231"/>
      <c r="C20" s="246"/>
      <c r="D20" s="246"/>
      <c r="E20" s="231"/>
      <c r="F20" s="247"/>
    </row>
    <row r="21" spans="1:6" ht="11.25" customHeight="1" hidden="1">
      <c r="A21" s="248"/>
      <c r="B21" s="249"/>
      <c r="C21" s="250"/>
      <c r="D21" s="250"/>
      <c r="E21" s="249"/>
      <c r="F21" s="251"/>
    </row>
    <row r="22" spans="1:5" ht="11.25" customHeight="1">
      <c r="A22" s="182" t="s">
        <v>187</v>
      </c>
      <c r="B22" s="237"/>
      <c r="C22" s="238"/>
      <c r="D22" s="238"/>
      <c r="E22" s="238"/>
    </row>
    <row r="23" spans="1:6" ht="11.25" customHeight="1">
      <c r="A23" s="595" t="s">
        <v>188</v>
      </c>
      <c r="B23" s="597" t="s">
        <v>189</v>
      </c>
      <c r="C23" s="599" t="s">
        <v>194</v>
      </c>
      <c r="D23" s="601" t="s">
        <v>191</v>
      </c>
      <c r="E23" s="601"/>
      <c r="F23" s="601" t="s">
        <v>184</v>
      </c>
    </row>
    <row r="24" spans="1:6" ht="11.25" customHeight="1">
      <c r="A24" s="596"/>
      <c r="B24" s="598"/>
      <c r="C24" s="600"/>
      <c r="D24" s="240" t="s">
        <v>192</v>
      </c>
      <c r="E24" s="241" t="s">
        <v>193</v>
      </c>
      <c r="F24" s="601"/>
    </row>
    <row r="25" spans="1:6" ht="11.25" customHeight="1">
      <c r="A25" s="242"/>
      <c r="B25" s="243"/>
      <c r="C25" s="243"/>
      <c r="D25" s="243"/>
      <c r="E25" s="243"/>
      <c r="F25" s="244"/>
    </row>
    <row r="26" spans="1:6" ht="11.25" customHeight="1">
      <c r="A26" s="245"/>
      <c r="B26" s="231"/>
      <c r="C26" s="246"/>
      <c r="D26" s="246"/>
      <c r="E26" s="231"/>
      <c r="F26" s="252"/>
    </row>
    <row r="27" spans="1:6" ht="11.25" customHeight="1">
      <c r="A27" s="233"/>
      <c r="B27" s="236"/>
      <c r="C27" s="253"/>
      <c r="D27" s="253"/>
      <c r="E27" s="236"/>
      <c r="F27" s="254"/>
    </row>
    <row r="28" spans="1:6" ht="11.25" customHeight="1">
      <c r="A28" s="255"/>
      <c r="B28" s="256"/>
      <c r="C28" s="257"/>
      <c r="D28" s="257"/>
      <c r="E28" s="256"/>
      <c r="F28" s="258"/>
    </row>
    <row r="29" spans="1:6" ht="11.25" customHeight="1">
      <c r="A29" s="259" t="s">
        <v>195</v>
      </c>
      <c r="B29" s="260"/>
      <c r="C29" s="261"/>
      <c r="D29" s="261"/>
      <c r="E29" s="260"/>
      <c r="F29" s="262"/>
    </row>
    <row r="30" spans="1:6" ht="11.25" customHeight="1">
      <c r="A30" s="595" t="s">
        <v>196</v>
      </c>
      <c r="B30" s="597" t="s">
        <v>189</v>
      </c>
      <c r="C30" s="599" t="s">
        <v>197</v>
      </c>
      <c r="D30" s="601" t="s">
        <v>198</v>
      </c>
      <c r="E30" s="601"/>
      <c r="F30" s="601" t="s">
        <v>184</v>
      </c>
    </row>
    <row r="31" spans="1:6" ht="13.5" customHeight="1">
      <c r="A31" s="596"/>
      <c r="B31" s="598"/>
      <c r="C31" s="600"/>
      <c r="D31" s="240" t="s">
        <v>192</v>
      </c>
      <c r="E31" s="241" t="s">
        <v>193</v>
      </c>
      <c r="F31" s="601"/>
    </row>
    <row r="32" spans="1:6" ht="11.25" customHeight="1">
      <c r="A32" s="242"/>
      <c r="B32" s="243"/>
      <c r="C32" s="243"/>
      <c r="D32" s="243"/>
      <c r="E32" s="243"/>
      <c r="F32" s="244"/>
    </row>
    <row r="33" spans="1:6" ht="11.25" customHeight="1">
      <c r="A33" s="245"/>
      <c r="B33" s="231"/>
      <c r="C33" s="246"/>
      <c r="D33" s="246"/>
      <c r="E33" s="231"/>
      <c r="F33" s="252"/>
    </row>
    <row r="34" spans="1:6" ht="11.25" customHeight="1">
      <c r="A34" s="245"/>
      <c r="B34" s="231"/>
      <c r="C34" s="246"/>
      <c r="D34" s="246"/>
      <c r="E34" s="231"/>
      <c r="F34" s="252"/>
    </row>
    <row r="35" spans="1:6" ht="11.25" customHeight="1">
      <c r="A35" s="245"/>
      <c r="B35" s="231"/>
      <c r="C35" s="246"/>
      <c r="D35" s="246"/>
      <c r="E35" s="231"/>
      <c r="F35" s="252"/>
    </row>
    <row r="36" spans="1:6" ht="11.25" customHeight="1">
      <c r="A36" s="245"/>
      <c r="B36" s="231"/>
      <c r="C36" s="246"/>
      <c r="D36" s="246"/>
      <c r="E36" s="231"/>
      <c r="F36" s="252"/>
    </row>
    <row r="37" spans="1:6" ht="11.25" customHeight="1">
      <c r="A37" s="245"/>
      <c r="B37" s="231"/>
      <c r="C37" s="246"/>
      <c r="D37" s="246"/>
      <c r="E37" s="231"/>
      <c r="F37" s="252"/>
    </row>
    <row r="38" spans="1:6" ht="11.25" customHeight="1">
      <c r="A38" s="245"/>
      <c r="B38" s="231"/>
      <c r="C38" s="246"/>
      <c r="D38" s="246"/>
      <c r="E38" s="231"/>
      <c r="F38" s="252"/>
    </row>
    <row r="39" spans="1:6" ht="11.25" customHeight="1">
      <c r="A39" s="248"/>
      <c r="B39" s="249"/>
      <c r="C39" s="250"/>
      <c r="D39" s="250"/>
      <c r="E39" s="249"/>
      <c r="F39" s="263"/>
    </row>
    <row r="40" spans="1:5" ht="12.75" customHeight="1">
      <c r="A40" s="182"/>
      <c r="B40" s="237"/>
      <c r="C40" s="238"/>
      <c r="D40" s="238"/>
      <c r="E40" s="238"/>
    </row>
    <row r="41" spans="1:5" ht="12.75" customHeight="1">
      <c r="A41" s="210" t="s">
        <v>199</v>
      </c>
      <c r="B41" s="237"/>
      <c r="C41" s="238"/>
      <c r="D41" s="238"/>
      <c r="E41" s="238"/>
    </row>
    <row r="42" spans="1:6" ht="18.75" customHeight="1">
      <c r="A42" s="618" t="s">
        <v>200</v>
      </c>
      <c r="B42" s="619"/>
      <c r="C42" s="264" t="s">
        <v>201</v>
      </c>
      <c r="D42" s="618" t="s">
        <v>202</v>
      </c>
      <c r="E42" s="620"/>
      <c r="F42" s="621"/>
    </row>
    <row r="43" spans="1:6" ht="11.25" customHeight="1">
      <c r="A43" s="611"/>
      <c r="B43" s="612"/>
      <c r="C43" s="265"/>
      <c r="D43" s="613"/>
      <c r="E43" s="614"/>
      <c r="F43" s="612"/>
    </row>
    <row r="44" spans="1:6" ht="11.25" customHeight="1">
      <c r="A44" s="603"/>
      <c r="B44" s="604"/>
      <c r="C44" s="266"/>
      <c r="D44" s="605"/>
      <c r="E44" s="606"/>
      <c r="F44" s="604"/>
    </row>
    <row r="45" spans="1:6" ht="11.25" customHeight="1">
      <c r="A45" s="603"/>
      <c r="B45" s="604"/>
      <c r="C45" s="266"/>
      <c r="D45" s="605"/>
      <c r="E45" s="606"/>
      <c r="F45" s="604"/>
    </row>
    <row r="46" spans="1:6" ht="11.25" customHeight="1">
      <c r="A46" s="607"/>
      <c r="B46" s="608"/>
      <c r="C46" s="267"/>
      <c r="D46" s="609"/>
      <c r="E46" s="610"/>
      <c r="F46" s="608"/>
    </row>
    <row r="48" spans="1:10" ht="9.75">
      <c r="A48" s="615" t="s">
        <v>203</v>
      </c>
      <c r="B48" s="615" t="s">
        <v>94</v>
      </c>
      <c r="C48" s="622" t="s">
        <v>95</v>
      </c>
      <c r="D48" s="623"/>
      <c r="E48" s="615" t="s">
        <v>96</v>
      </c>
      <c r="F48" s="630"/>
      <c r="G48" s="631"/>
      <c r="H48" s="623"/>
      <c r="I48" s="271"/>
      <c r="J48" s="270"/>
    </row>
    <row r="49" spans="1:10" ht="9.75">
      <c r="A49" s="616"/>
      <c r="B49" s="616"/>
      <c r="C49" s="624"/>
      <c r="D49" s="625"/>
      <c r="E49" s="628"/>
      <c r="F49" s="624"/>
      <c r="G49" s="632"/>
      <c r="H49" s="625"/>
      <c r="I49" s="270"/>
      <c r="J49" s="270"/>
    </row>
    <row r="50" spans="1:10" ht="9.75">
      <c r="A50" s="617"/>
      <c r="B50" s="617"/>
      <c r="C50" s="626"/>
      <c r="D50" s="627"/>
      <c r="E50" s="629"/>
      <c r="F50" s="626"/>
      <c r="G50" s="633"/>
      <c r="H50" s="627"/>
      <c r="I50" s="270"/>
      <c r="J50" s="270"/>
    </row>
  </sheetData>
  <sheetProtection/>
  <protectedRanges>
    <protectedRange sqref="C48:D48" name="Oblast3"/>
  </protectedRanges>
  <mergeCells count="36">
    <mergeCell ref="A48:A50"/>
    <mergeCell ref="B48:B50"/>
    <mergeCell ref="A44:B44"/>
    <mergeCell ref="D44:F44"/>
    <mergeCell ref="A30:A31"/>
    <mergeCell ref="A42:B42"/>
    <mergeCell ref="D42:F42"/>
    <mergeCell ref="C48:D50"/>
    <mergeCell ref="E48:E50"/>
    <mergeCell ref="F48:H50"/>
    <mergeCell ref="A46:B46"/>
    <mergeCell ref="D46:F46"/>
    <mergeCell ref="D23:E23"/>
    <mergeCell ref="B30:B31"/>
    <mergeCell ref="C30:C31"/>
    <mergeCell ref="D30:E30"/>
    <mergeCell ref="A43:B43"/>
    <mergeCell ref="D43:F43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A1:C1"/>
    <mergeCell ref="C4:D4"/>
    <mergeCell ref="C5:D5"/>
    <mergeCell ref="C6:D6"/>
    <mergeCell ref="A17:A18"/>
    <mergeCell ref="B17:B18"/>
    <mergeCell ref="C17:C18"/>
    <mergeCell ref="D17:E17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73">
        <v>5010</v>
      </c>
      <c r="B1" s="273">
        <v>6010</v>
      </c>
      <c r="C1" t="s">
        <v>173</v>
      </c>
    </row>
    <row r="2" spans="1:3" ht="12.75">
      <c r="A2" s="273">
        <v>5011</v>
      </c>
      <c r="B2" s="273">
        <v>6011</v>
      </c>
      <c r="C2" t="s">
        <v>174</v>
      </c>
    </row>
    <row r="3" spans="1:2" ht="12.75">
      <c r="A3" s="273">
        <v>5012</v>
      </c>
      <c r="B3" s="273">
        <v>6012</v>
      </c>
    </row>
    <row r="4" spans="1:2" ht="12.75">
      <c r="A4" s="273">
        <v>5014</v>
      </c>
      <c r="B4" s="273">
        <v>6013</v>
      </c>
    </row>
    <row r="5" spans="1:2" ht="12.75">
      <c r="A5" s="273">
        <v>5019</v>
      </c>
      <c r="B5" s="273">
        <v>6014</v>
      </c>
    </row>
    <row r="6" spans="1:2" ht="12.75">
      <c r="A6" s="273">
        <v>5030</v>
      </c>
      <c r="B6" s="273">
        <v>6019</v>
      </c>
    </row>
    <row r="7" spans="1:2" ht="12.75">
      <c r="A7" s="273">
        <v>5031</v>
      </c>
      <c r="B7" s="273">
        <v>6090</v>
      </c>
    </row>
    <row r="8" spans="1:2" ht="12.75">
      <c r="A8" s="273">
        <v>5032</v>
      </c>
      <c r="B8" s="273">
        <v>6091</v>
      </c>
    </row>
    <row r="9" spans="1:2" ht="12.75">
      <c r="A9" s="273">
        <v>5039</v>
      </c>
      <c r="B9" s="273">
        <v>6092</v>
      </c>
    </row>
    <row r="10" spans="1:2" ht="12.75">
      <c r="A10" s="273">
        <v>5050</v>
      </c>
      <c r="B10" s="273">
        <v>6093</v>
      </c>
    </row>
    <row r="11" spans="1:2" ht="12.75">
      <c r="A11" s="273">
        <v>5051</v>
      </c>
      <c r="B11" s="273">
        <v>6094</v>
      </c>
    </row>
    <row r="12" spans="1:2" ht="12.75">
      <c r="A12" s="273">
        <v>5052</v>
      </c>
      <c r="B12" s="273">
        <v>6095</v>
      </c>
    </row>
    <row r="13" spans="1:2" ht="12.75">
      <c r="A13" s="273">
        <v>5053</v>
      </c>
      <c r="B13" s="273">
        <v>6096</v>
      </c>
    </row>
    <row r="14" spans="1:2" ht="12.75">
      <c r="A14" s="273">
        <v>5054</v>
      </c>
      <c r="B14" s="273">
        <v>6097</v>
      </c>
    </row>
    <row r="15" spans="1:2" ht="12.75">
      <c r="A15" s="273">
        <v>5055</v>
      </c>
      <c r="B15" s="273">
        <v>6099</v>
      </c>
    </row>
    <row r="16" spans="1:2" ht="12.75">
      <c r="A16" s="273">
        <v>5056</v>
      </c>
      <c r="B16" s="273">
        <v>6110</v>
      </c>
    </row>
    <row r="17" spans="1:2" ht="12.75">
      <c r="A17" s="273">
        <v>5057</v>
      </c>
      <c r="B17" s="273">
        <v>6111</v>
      </c>
    </row>
    <row r="18" spans="1:2" ht="12.75">
      <c r="A18" s="273">
        <v>5058</v>
      </c>
      <c r="B18" s="273">
        <v>6112</v>
      </c>
    </row>
    <row r="19" spans="1:2" ht="12.75">
      <c r="A19" s="273">
        <v>5070</v>
      </c>
      <c r="B19" s="273">
        <v>6113</v>
      </c>
    </row>
    <row r="20" spans="1:2" ht="12.75">
      <c r="A20" s="273">
        <v>5071</v>
      </c>
      <c r="B20" s="273">
        <v>6114</v>
      </c>
    </row>
    <row r="21" spans="1:2" ht="12.75">
      <c r="A21" s="273">
        <v>5072</v>
      </c>
      <c r="B21" s="273">
        <v>6115</v>
      </c>
    </row>
    <row r="22" spans="1:2" ht="12.75">
      <c r="A22" s="273">
        <v>5073</v>
      </c>
      <c r="B22" s="273">
        <v>6116</v>
      </c>
    </row>
    <row r="23" spans="1:2" ht="12.75">
      <c r="A23" s="273">
        <v>5074</v>
      </c>
      <c r="B23" s="273">
        <v>6117</v>
      </c>
    </row>
    <row r="24" spans="1:2" ht="12.75">
      <c r="A24" s="273">
        <v>5075</v>
      </c>
      <c r="B24" s="273">
        <v>6119</v>
      </c>
    </row>
    <row r="25" spans="1:2" ht="12.75">
      <c r="A25" s="273">
        <v>5076</v>
      </c>
      <c r="B25" s="273">
        <v>6130</v>
      </c>
    </row>
    <row r="26" spans="1:2" ht="12.75">
      <c r="A26" s="273">
        <v>5077</v>
      </c>
      <c r="B26" s="273">
        <v>6131</v>
      </c>
    </row>
    <row r="27" spans="1:2" ht="12.75">
      <c r="A27" s="273">
        <v>5078</v>
      </c>
      <c r="B27" s="273">
        <v>6132</v>
      </c>
    </row>
    <row r="28" spans="1:2" ht="12.75">
      <c r="A28" s="273">
        <v>5090</v>
      </c>
      <c r="B28" s="273">
        <v>6133</v>
      </c>
    </row>
    <row r="29" spans="1:2" ht="12.75">
      <c r="A29" s="273">
        <v>5091</v>
      </c>
      <c r="B29" s="273">
        <v>6139</v>
      </c>
    </row>
    <row r="30" spans="1:2" ht="12.75">
      <c r="A30" s="273">
        <v>5093</v>
      </c>
      <c r="B30" s="273">
        <v>6150</v>
      </c>
    </row>
    <row r="31" spans="1:2" ht="12.75">
      <c r="A31" s="273">
        <v>5095</v>
      </c>
      <c r="B31" s="273">
        <v>6151</v>
      </c>
    </row>
    <row r="32" spans="1:2" ht="12.75">
      <c r="A32" s="273">
        <v>5099</v>
      </c>
      <c r="B32" s="273">
        <v>6152</v>
      </c>
    </row>
    <row r="33" spans="1:2" ht="12.75">
      <c r="A33" s="273">
        <v>5110</v>
      </c>
      <c r="B33" s="273">
        <v>6153</v>
      </c>
    </row>
    <row r="34" spans="1:2" ht="12.75">
      <c r="A34" s="273">
        <v>5111</v>
      </c>
      <c r="B34" s="273">
        <v>6154</v>
      </c>
    </row>
    <row r="35" spans="1:2" ht="12.75">
      <c r="A35" s="273">
        <v>5112</v>
      </c>
      <c r="B35" s="273">
        <v>6155</v>
      </c>
    </row>
    <row r="36" spans="1:2" ht="12.75">
      <c r="A36" s="273">
        <v>5113</v>
      </c>
      <c r="B36" s="273">
        <v>6156</v>
      </c>
    </row>
    <row r="37" spans="1:2" ht="12.75">
      <c r="A37" s="273">
        <v>5114</v>
      </c>
      <c r="B37" s="273">
        <v>6157</v>
      </c>
    </row>
    <row r="38" spans="1:2" ht="12.75">
      <c r="A38" s="273">
        <v>5115</v>
      </c>
      <c r="B38" s="273">
        <v>6159</v>
      </c>
    </row>
    <row r="39" spans="1:2" ht="12.75">
      <c r="A39" s="273">
        <v>5116</v>
      </c>
      <c r="B39" s="273">
        <v>6170</v>
      </c>
    </row>
    <row r="40" spans="1:2" ht="12.75">
      <c r="A40" s="273">
        <v>5117</v>
      </c>
      <c r="B40" s="273">
        <v>6171</v>
      </c>
    </row>
    <row r="41" spans="1:2" ht="12.75">
      <c r="A41" s="273">
        <v>5119</v>
      </c>
      <c r="B41" s="273">
        <v>6172</v>
      </c>
    </row>
    <row r="42" spans="1:2" ht="12.75">
      <c r="A42" s="273">
        <v>5130</v>
      </c>
      <c r="B42" s="273">
        <v>6179</v>
      </c>
    </row>
    <row r="43" ht="12.75">
      <c r="A43" s="273">
        <v>5131</v>
      </c>
    </row>
    <row r="44" ht="12.75">
      <c r="A44" s="273">
        <v>5132</v>
      </c>
    </row>
    <row r="45" ht="12.75">
      <c r="A45" s="273">
        <v>5133</v>
      </c>
    </row>
    <row r="46" ht="12.75">
      <c r="A46" s="273">
        <v>5139</v>
      </c>
    </row>
    <row r="47" ht="12.75">
      <c r="A47" s="273">
        <v>5154</v>
      </c>
    </row>
    <row r="48" ht="12.75">
      <c r="A48" s="273">
        <v>5155</v>
      </c>
    </row>
    <row r="49" ht="12.75">
      <c r="A49" s="273">
        <v>5156</v>
      </c>
    </row>
    <row r="50" ht="12.75">
      <c r="A50" s="273">
        <v>5157</v>
      </c>
    </row>
    <row r="51" ht="12.75">
      <c r="A51" s="273">
        <v>5159</v>
      </c>
    </row>
    <row r="52" spans="1:2" ht="12.75">
      <c r="A52" s="281">
        <v>5170</v>
      </c>
      <c r="B52" s="192"/>
    </row>
    <row r="53" ht="12.75">
      <c r="A53" s="281">
        <v>5171</v>
      </c>
    </row>
    <row r="54" ht="12.75">
      <c r="A54" s="281">
        <v>5172</v>
      </c>
    </row>
    <row r="55" ht="12.75">
      <c r="A55" s="281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Kučerová Jana Ing. (MPSV)</cp:lastModifiedBy>
  <cp:lastPrinted>2019-03-27T08:09:56Z</cp:lastPrinted>
  <dcterms:created xsi:type="dcterms:W3CDTF">2005-10-27T08:47:25Z</dcterms:created>
  <dcterms:modified xsi:type="dcterms:W3CDTF">2019-05-31T08:32:51Z</dcterms:modified>
  <cp:category/>
  <cp:version/>
  <cp:contentType/>
  <cp:contentStatus/>
</cp:coreProperties>
</file>