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Ošetřovné 2019" sheetId="1" r:id="rId1"/>
  </sheets>
  <calcPr calcId="145621"/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<sst xmlns="http://schemas.openxmlformats.org/spreadsheetml/2006/main" count="33" uniqueCount="25">
  <si>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</si>
  <si>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</si>
  <si>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</si>
  <si>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</si>
  <si>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</si>
  <si>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</si>
  <si>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</si>
  <si>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</si>
  <si>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</si>
  <si>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</si>
  <si>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</si>
  <si>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</si>
  <si>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</si>
  <si>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</si>
  <si>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</si>
  <si>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od 1. kal. dne PN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</si>
  <si>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2019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</si>
  <si>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</si>
  <si>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</si>
  <si>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</si>
  <si>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</si>
  <si>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</si>
  <si>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 xml:space="preserve">   Ošetřovné náleží maximálně 9 kalendářních dnů a pro osamělé zaměstnance 16 kalendářních dnů.</t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</si>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</sst>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89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165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164" fontId="15" fillId="4" borderId="5" xfId="0" applyNumberFormat="1" applyFont="1" applyFill="1" applyBorder="1" applyProtection="1"/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5" fillId="4" borderId="7" xfId="0" applyNumberFormat="1" applyFont="1" applyFill="1" applyBorder="1" applyProtection="1"/>
    <xf numFmtId="44" fontId="13" fillId="4" borderId="8" xfId="0" applyNumberFormat="1" applyFont="1" applyFill="1" applyBorder="1" applyAlignment="1" applyProtection="1">
      <alignment horizontal="center" vertical="center"/>
    </xf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6" fontId="16" fillId="4" borderId="9" xfId="0" applyNumberFormat="1" applyFont="1" applyFill="1" applyBorder="1" applyAlignment="1" applyProtection="1">
      <alignment horizontal="center"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164" fontId="15" fillId="4" borderId="1" xfId="0" applyNumberFormat="1" applyFont="1" applyFill="1" applyBorder="1" applyProtection="1"/>
    <xf numFmtId="164" fontId="15" fillId="4" borderId="2" xfId="0" applyNumberFormat="1" applyFont="1" applyFill="1" applyBorder="1" applyProtection="1"/>
    <xf numFmtId="0" fontId="15" fillId="4" borderId="12" xfId="0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right"/>
    </xf>
    <xf numFmtId="164" fontId="9" fillId="4" borderId="6" xfId="2" applyFont="1" applyFill="1" applyBorder="1" applyProtection="1"/>
    <xf numFmtId="164" fontId="9" fillId="4" borderId="0" xfId="2" applyFont="1" applyFill="1" applyBorder="1" applyProtection="1"/>
    <xf numFmtId="164" fontId="7" fillId="4" borderId="0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right"/>
    </xf>
    <xf numFmtId="9" fontId="15" fillId="4" borderId="0" xfId="0" applyNumberFormat="1" applyFont="1" applyFill="1" applyBorder="1" applyAlignment="1" applyProtection="1">
      <alignment horizontal="center"/>
    </xf>
    <xf numFmtId="168" fontId="7" fillId="4" borderId="7" xfId="0" applyNumberFormat="1" applyFont="1" applyFill="1" applyBorder="1" applyAlignment="1" applyProtection="1">
      <alignment horizontal="right"/>
    </xf>
    <xf numFmtId="164" fontId="15" fillId="4" borderId="6" xfId="0" applyNumberFormat="1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center"/>
    </xf>
    <xf numFmtId="167" fontId="15" fillId="4" borderId="0" xfId="2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left"/>
    </xf>
    <xf numFmtId="164" fontId="9" fillId="4" borderId="7" xfId="2" applyFont="1" applyFill="1" applyBorder="1" applyProtection="1"/>
    <xf numFmtId="164" fontId="15" fillId="4" borderId="4" xfId="2" applyFont="1" applyFill="1" applyBorder="1" applyAlignment="1" applyProtection="1">
      <alignment horizontal="center"/>
    </xf>
    <xf numFmtId="169" fontId="15" fillId="4" borderId="5" xfId="2" applyNumberFormat="1" applyFont="1" applyFill="1" applyBorder="1" applyAlignment="1" applyProtection="1">
      <alignment horizontal="center"/>
    </xf>
    <xf numFmtId="164" fontId="15" fillId="4" borderId="5" xfId="2" applyFont="1" applyFill="1" applyBorder="1" applyAlignment="1" applyProtection="1">
      <alignment horizontal="center"/>
    </xf>
    <xf numFmtId="9" fontId="15" fillId="4" borderId="5" xfId="1" applyFont="1" applyFill="1" applyBorder="1" applyAlignment="1" applyProtection="1">
      <alignment horizontal="center"/>
    </xf>
    <xf numFmtId="167" fontId="15" fillId="4" borderId="5" xfId="2" applyNumberFormat="1" applyFont="1" applyFill="1" applyBorder="1" applyAlignment="1" applyProtection="1">
      <alignment horizontal="right"/>
    </xf>
    <xf numFmtId="164" fontId="15" fillId="4" borderId="5" xfId="0" applyNumberFormat="1" applyFont="1" applyFill="1" applyBorder="1" applyAlignment="1" applyProtection="1">
      <alignment horizontal="center"/>
    </xf>
    <xf numFmtId="167" fontId="7" fillId="4" borderId="13" xfId="0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6" xfId="2" applyFont="1" applyFill="1" applyBorder="1" applyProtection="1"/>
    <xf numFmtId="164" fontId="15" fillId="4" borderId="0" xfId="2" applyFont="1" applyFill="1" applyBorder="1" applyProtection="1"/>
    <xf numFmtId="164" fontId="15" fillId="4" borderId="0" xfId="2" applyFont="1" applyFill="1" applyBorder="1" applyAlignment="1" applyProtection="1">
      <alignment horizontal="right"/>
    </xf>
    <xf numFmtId="9" fontId="15" fillId="4" borderId="0" xfId="1" applyFont="1" applyFill="1" applyBorder="1" applyAlignment="1" applyProtection="1">
      <alignment horizontal="right"/>
    </xf>
    <xf numFmtId="164" fontId="15" fillId="4" borderId="5" xfId="2" applyFont="1" applyFill="1" applyBorder="1" applyAlignment="1" applyProtection="1">
      <alignment horizontal="left"/>
    </xf>
    <xf numFmtId="167" fontId="15" fillId="4" borderId="7" xfId="2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7" fillId="3" borderId="14" xfId="0" applyNumberFormat="1" applyFont="1" applyFill="1" applyBorder="1" applyAlignment="1" applyProtection="1">
      <alignment horizontal="left" vertical="center" indent="1"/>
    </xf>
    <xf numFmtId="164" fontId="13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vertical="center"/>
    </xf>
    <xf numFmtId="165" fontId="7" fillId="3" borderId="10" xfId="0" applyNumberFormat="1" applyFont="1" applyFill="1" applyBorder="1" applyAlignment="1" applyProtection="1">
      <alignment vertical="center"/>
    </xf>
    <xf numFmtId="167" fontId="7" fillId="3" borderId="11" xfId="0" applyNumberFormat="1" applyFont="1" applyFill="1" applyBorder="1" applyAlignment="1" applyProtection="1">
      <alignment horizontal="right" vertical="center"/>
    </xf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21" fillId="4" borderId="0" xfId="0" applyNumberFormat="1" applyFont="1" applyFill="1" applyAlignment="1" applyProtection="1">
      <alignment horizontal="left" wrapText="1"/>
    </xf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4" fontId="15" fillId="4" borderId="10" xfId="2" applyFont="1" applyFill="1" applyBorder="1" applyAlignment="1" applyProtection="1">
      <alignment horizontal="left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</cellXfs>
  <cellStyles count="3">
    <cellStyle name="Normální" xfId="0" builtinId="0"/>
    <cellStyle name="PB_TR10" xfId="2"/>
    <cellStyle name="Procenta" xfId="1" builtinId="5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workbookViewId="0">
      <selection activeCell="M12" sqref="M12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5" t="s">
        <v>0</v>
      </c>
      <c r="B1" s="5"/>
      <c r="C1" s="5"/>
      <c r="D1" s="5"/>
      <c r="E1" s="5"/>
      <c r="F1" s="5"/>
      <c r="G1" s="5"/>
      <c r="H1" s="5"/>
      <c r="I1" s="2"/>
    </row>
    <row r="2" spans="1:38" s="8" customFormat="1" ht="17.100000000000001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7"/>
    </row>
    <row r="3" spans="1:38" s="8" customFormat="1" ht="17.100000000000001" customHeight="1" x14ac:dyDescent="0.25">
      <c r="A3" s="9" t="s">
        <v>16</v>
      </c>
      <c r="B3" s="9"/>
      <c r="C3" s="9"/>
      <c r="D3" s="9"/>
      <c r="E3" s="9"/>
      <c r="F3" s="9"/>
      <c r="G3" s="9"/>
      <c r="H3" s="9"/>
      <c r="I3" s="7"/>
    </row>
    <row r="4" spans="1:38" s="8" customFormat="1" ht="17.100000000000001" customHeight="1" thickBot="1" x14ac:dyDescent="0.3">
      <c r="A4" s="10" t="s">
        <v>2</v>
      </c>
      <c r="B4" s="10"/>
      <c r="C4" s="10"/>
      <c r="D4" s="10"/>
      <c r="E4" s="10"/>
      <c r="F4" s="10"/>
      <c r="G4" s="10"/>
      <c r="H4" s="10"/>
      <c r="I4" s="11"/>
    </row>
    <row r="5" spans="1:38" s="8" customFormat="1" ht="17.100000000000001" customHeight="1" thickBot="1" x14ac:dyDescent="0.3">
      <c r="A5" s="12" t="s">
        <v>24</v>
      </c>
      <c r="B5" s="13"/>
      <c r="C5" s="13"/>
      <c r="D5" s="13"/>
      <c r="E5" s="13"/>
      <c r="F5" s="13"/>
      <c r="G5" s="14">
        <f>MAX(0,ROUND(H5,0))</f>
        <v>16</v>
      </c>
      <c r="H5" s="15">
        <v>16</v>
      </c>
      <c r="I5" s="7"/>
    </row>
    <row r="6" spans="1:38" s="8" customFormat="1" ht="17.100000000000001" customHeight="1" thickBot="1" x14ac:dyDescent="0.3">
      <c r="A6" s="16" t="s">
        <v>17</v>
      </c>
      <c r="B6" s="17"/>
      <c r="C6" s="18"/>
      <c r="D6" s="19"/>
      <c r="E6" s="20" t="s">
        <v>3</v>
      </c>
      <c r="F6" s="22" t="s">
        <v>4</v>
      </c>
      <c r="G6" s="21"/>
      <c r="H6" s="22">
        <v>29000</v>
      </c>
      <c r="I6" s="7"/>
    </row>
    <row r="7" spans="1:38" s="8" customFormat="1" ht="17.100000000000001" customHeight="1" x14ac:dyDescent="0.25">
      <c r="A7" s="23" t="s">
        <v>18</v>
      </c>
      <c r="B7" s="24"/>
      <c r="C7" s="24"/>
      <c r="D7" s="24"/>
      <c r="E7" s="25"/>
      <c r="F7" s="26"/>
      <c r="G7" s="27"/>
      <c r="H7" s="28">
        <f>ROUND(IF(F6="D",H6,H6*12/365),2)</f>
        <v>953.42</v>
      </c>
      <c r="I7" s="7"/>
    </row>
    <row r="8" spans="1:38" s="8" customFormat="1" ht="17.100000000000001" customHeight="1" thickBot="1" x14ac:dyDescent="0.3">
      <c r="A8" s="29" t="s">
        <v>5</v>
      </c>
      <c r="B8" s="30"/>
      <c r="C8" s="30"/>
      <c r="D8" s="30"/>
      <c r="E8" s="30"/>
      <c r="F8" s="30"/>
      <c r="G8" s="30"/>
      <c r="H8" s="31">
        <f>H7*365/12</f>
        <v>28999.858333333334</v>
      </c>
      <c r="I8" s="7"/>
    </row>
    <row r="9" spans="1:38" s="34" customFormat="1" ht="17.100000000000001" customHeight="1" thickBot="1" x14ac:dyDescent="0.3">
      <c r="A9" s="86"/>
      <c r="B9" s="32" t="s">
        <v>6</v>
      </c>
      <c r="C9" s="87"/>
      <c r="D9" s="87"/>
      <c r="E9" s="87"/>
      <c r="F9" s="87"/>
      <c r="G9" s="87"/>
      <c r="H9" s="33">
        <f>+H18</f>
        <v>8256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40" customFormat="1" ht="17.100000000000001" customHeight="1" thickBot="1" x14ac:dyDescent="0.3">
      <c r="B10" s="78"/>
      <c r="H10" s="79"/>
    </row>
    <row r="11" spans="1:38" s="34" customFormat="1" ht="17.100000000000001" customHeight="1" thickBot="1" x14ac:dyDescent="0.3">
      <c r="A11" s="88" t="s">
        <v>23</v>
      </c>
      <c r="B11" s="80"/>
      <c r="C11" s="81"/>
      <c r="D11" s="82"/>
      <c r="E11" s="83"/>
      <c r="F11" s="84"/>
      <c r="G11" s="84"/>
      <c r="H11" s="8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8" customFormat="1" ht="17.100000000000001" customHeight="1" x14ac:dyDescent="0.25">
      <c r="A12" s="35" t="s">
        <v>7</v>
      </c>
      <c r="B12" s="36"/>
      <c r="C12" s="36"/>
      <c r="D12" s="36"/>
      <c r="E12" s="36"/>
      <c r="F12" s="36"/>
      <c r="G12" s="36"/>
      <c r="H12" s="37"/>
      <c r="I12" s="38"/>
    </row>
    <row r="13" spans="1:38" s="8" customFormat="1" ht="17.100000000000001" customHeight="1" x14ac:dyDescent="0.25">
      <c r="A13" s="39"/>
      <c r="B13" s="40"/>
      <c r="C13" s="41" t="s">
        <v>8</v>
      </c>
      <c r="D13" s="42">
        <v>1090</v>
      </c>
      <c r="E13" s="25" t="s">
        <v>9</v>
      </c>
      <c r="F13" s="43">
        <v>0.9</v>
      </c>
      <c r="G13" s="25" t="s">
        <v>10</v>
      </c>
      <c r="H13" s="44">
        <f>ROUND(F13*MIN($H$7,D13),2)</f>
        <v>858.08</v>
      </c>
      <c r="I13" s="38"/>
    </row>
    <row r="14" spans="1:38" s="8" customFormat="1" ht="17.100000000000001" customHeight="1" x14ac:dyDescent="0.25">
      <c r="A14" s="45" t="s">
        <v>11</v>
      </c>
      <c r="B14" s="42">
        <f>+D13</f>
        <v>1090</v>
      </c>
      <c r="C14" s="46" t="s">
        <v>8</v>
      </c>
      <c r="D14" s="42">
        <v>1635</v>
      </c>
      <c r="E14" s="25" t="s">
        <v>9</v>
      </c>
      <c r="F14" s="43">
        <v>0.6</v>
      </c>
      <c r="G14" s="25" t="s">
        <v>10</v>
      </c>
      <c r="H14" s="44">
        <f>ROUND(F14*IF($H$7&gt;B14,MIN($H$7,B15)-B14,0),2)</f>
        <v>0</v>
      </c>
      <c r="I14" s="38"/>
    </row>
    <row r="15" spans="1:38" s="8" customFormat="1" ht="17.100000000000001" customHeight="1" x14ac:dyDescent="0.25">
      <c r="A15" s="45" t="s">
        <v>11</v>
      </c>
      <c r="B15" s="42">
        <f>+D14</f>
        <v>1635</v>
      </c>
      <c r="C15" s="25" t="s">
        <v>12</v>
      </c>
      <c r="D15" s="42">
        <v>3270</v>
      </c>
      <c r="E15" s="25" t="s">
        <v>9</v>
      </c>
      <c r="F15" s="43">
        <v>0.3</v>
      </c>
      <c r="G15" s="25" t="s">
        <v>10</v>
      </c>
      <c r="H15" s="44">
        <f>ROUND(F15*IF($H$7&gt;B15,MIN($H$7,B16)-B15,0),2)</f>
        <v>0</v>
      </c>
      <c r="I15" s="47"/>
    </row>
    <row r="16" spans="1:38" s="8" customFormat="1" ht="17.100000000000001" customHeight="1" x14ac:dyDescent="0.25">
      <c r="A16" s="45" t="s">
        <v>11</v>
      </c>
      <c r="B16" s="42">
        <f>+D15</f>
        <v>3270</v>
      </c>
      <c r="C16" s="48" t="s">
        <v>13</v>
      </c>
      <c r="D16" s="40"/>
      <c r="E16" s="40"/>
      <c r="F16" s="26"/>
      <c r="G16" s="40"/>
      <c r="H16" s="49"/>
      <c r="I16" s="40"/>
    </row>
    <row r="17" spans="1:38" s="8" customFormat="1" ht="17.100000000000001" customHeight="1" thickBot="1" x14ac:dyDescent="0.3">
      <c r="A17" s="50"/>
      <c r="B17" s="51"/>
      <c r="C17" s="52"/>
      <c r="D17" s="53"/>
      <c r="E17" s="54"/>
      <c r="F17" s="21" t="s">
        <v>14</v>
      </c>
      <c r="G17" s="55"/>
      <c r="H17" s="56">
        <f>ROUNDUP(+H13+H14+H15,0)</f>
        <v>859</v>
      </c>
      <c r="I17" s="57"/>
    </row>
    <row r="18" spans="1:38" s="65" customFormat="1" ht="17.100000000000001" customHeight="1" thickBot="1" x14ac:dyDescent="0.3">
      <c r="A18" s="58"/>
      <c r="B18" s="59"/>
      <c r="C18" s="60" t="s">
        <v>15</v>
      </c>
      <c r="D18" s="61">
        <v>0.6</v>
      </c>
      <c r="E18" s="18" t="str">
        <f>"z  "&amp;TEXT(H17,"# ###")</f>
        <v>z  859</v>
      </c>
      <c r="F18" s="62" t="str">
        <f>"tj. "&amp;CEILING($H$17*$D$18,1)&amp;" x "&amp;I18&amp;G19</f>
        <v>tj. 516 x 16 dnů =</v>
      </c>
      <c r="G18" s="62"/>
      <c r="H18" s="63">
        <f>CEILING($H$17*$D18,1)*I18</f>
        <v>8256</v>
      </c>
      <c r="I18" s="64">
        <f>MIN(+H5,16)</f>
        <v>16</v>
      </c>
    </row>
    <row r="19" spans="1:38" s="34" customFormat="1" ht="17.100000000000001" customHeight="1" thickBot="1" x14ac:dyDescent="0.3">
      <c r="A19" s="66"/>
      <c r="B19" s="67" t="s">
        <v>6</v>
      </c>
      <c r="C19" s="68"/>
      <c r="D19" s="68"/>
      <c r="E19" s="69"/>
      <c r="F19" s="69"/>
      <c r="G19" s="70" t="str">
        <f>IF(I18=1," den =",IF(AND(I18&lt;5,I18&gt;0)," dny ="," dnů ="))</f>
        <v xml:space="preserve"> dnů =</v>
      </c>
      <c r="H19" s="71">
        <f>+H18</f>
        <v>8256</v>
      </c>
      <c r="I19" s="7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75" customFormat="1" ht="15.75" customHeight="1" x14ac:dyDescent="0.2">
      <c r="A20" s="73" t="s">
        <v>19</v>
      </c>
      <c r="B20" s="74"/>
      <c r="C20" s="74"/>
      <c r="D20" s="74"/>
      <c r="E20" s="74"/>
      <c r="F20" s="74"/>
      <c r="G20" s="74"/>
      <c r="H20" s="74"/>
    </row>
    <row r="21" spans="1:38" s="75" customFormat="1" ht="15.75" customHeight="1" x14ac:dyDescent="0.2">
      <c r="A21" s="76" t="s">
        <v>22</v>
      </c>
      <c r="B21" s="74"/>
      <c r="C21" s="74"/>
      <c r="D21" s="74"/>
      <c r="E21" s="74"/>
      <c r="F21" s="74"/>
      <c r="G21" s="74"/>
      <c r="H21" s="74"/>
    </row>
    <row r="22" spans="1:38" s="75" customFormat="1" ht="28.5" customHeight="1" x14ac:dyDescent="0.2">
      <c r="A22" s="77" t="s">
        <v>20</v>
      </c>
      <c r="B22" s="77"/>
      <c r="C22" s="77"/>
      <c r="D22" s="77"/>
      <c r="E22" s="77"/>
      <c r="F22" s="77"/>
      <c r="G22" s="77"/>
      <c r="H22" s="77"/>
    </row>
    <row r="23" spans="1:38" s="75" customFormat="1" ht="15.75" customHeight="1" x14ac:dyDescent="0.2">
      <c r="A23" s="77" t="s">
        <v>21</v>
      </c>
      <c r="B23" s="77"/>
      <c r="C23" s="77"/>
      <c r="D23" s="77"/>
      <c r="E23" s="77"/>
      <c r="F23" s="77"/>
      <c r="G23" s="77"/>
      <c r="H23" s="77"/>
    </row>
    <row r="24" spans="1:38" s="4" customFormat="1" ht="15.6" x14ac:dyDescent="0.3"/>
    <row r="25" spans="1:38" s="4" customFormat="1" ht="15.6" x14ac:dyDescent="0.3"/>
    <row r="26" spans="1:38" s="4" customFormat="1" ht="15.6" x14ac:dyDescent="0.3"/>
    <row r="27" spans="1:38" s="4" customFormat="1" ht="15.6" x14ac:dyDescent="0.3"/>
    <row r="28" spans="1:38" s="4" customFormat="1" ht="15.6" x14ac:dyDescent="0.3"/>
    <row r="29" spans="1:38" s="4" customFormat="1" ht="15.6" x14ac:dyDescent="0.3"/>
    <row r="30" spans="1:38" s="4" customFormat="1" ht="15.6" x14ac:dyDescent="0.3"/>
    <row r="31" spans="1:38" s="4" customFormat="1" ht="15.6" x14ac:dyDescent="0.3"/>
    <row r="32" spans="1:38" s="4" customFormat="1" ht="15.6" x14ac:dyDescent="0.3"/>
    <row r="33" s="4" customFormat="1" ht="15.6" x14ac:dyDescent="0.3"/>
    <row r="34" s="4" customFormat="1" ht="15.6" x14ac:dyDescent="0.3"/>
    <row r="35" s="4" customFormat="1" ht="15.6" x14ac:dyDescent="0.3"/>
    <row r="36" s="4" customFormat="1" ht="15.6" x14ac:dyDescent="0.3"/>
    <row r="37" s="4" customFormat="1" ht="15.6" x14ac:dyDescent="0.3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password="CCF3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2" priority="3" stopIfTrue="1">
      <formula>$H$5&gt;16</formula>
    </cfRule>
  </conditionalFormatting>
  <conditionalFormatting sqref="H5">
    <cfRule type="cellIs" dxfId="1" priority="2" stopIfTrue="1" operator="greaterThan">
      <formula>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</cp:lastModifiedBy>
  <dcterms:created xsi:type="dcterms:W3CDTF">2017-09-26T07:17:41Z</dcterms:created>
  <dcterms:modified xsi:type="dcterms:W3CDTF">2018-09-10T09:54:41Z</dcterms:modified>
</cp:coreProperties>
</file>