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8755945-FFFF-45F7-B08D-BCFB7C559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mocenské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B20" i="1" l="1"/>
  <c r="B19" i="1"/>
  <c r="B18" i="1"/>
  <c r="H14" i="1"/>
  <c r="G14" i="1" s="1"/>
  <c r="H13" i="1"/>
  <c r="G13" i="1" s="1"/>
  <c r="H7" i="1"/>
  <c r="H8" i="1" s="1"/>
  <c r="K5" i="1"/>
  <c r="L5" i="1" s="1"/>
  <c r="H9" i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3" i="1"/>
  <c r="E24" i="1"/>
  <c r="F24" i="1"/>
  <c r="H10" i="1" l="1"/>
  <c r="H25" i="1"/>
</calcChain>
</file>

<file path=xl/sharedStrings.xml><?xml version="1.0" encoding="utf-8"?>
<sst xmlns="http://schemas.openxmlformats.org/spreadsheetml/2006/main" count="41" uniqueCount="33">
  <si>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</si>
  <si>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</si>
  <si>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</si>
  <si>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</si>
  <si>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</si>
  <si>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</si>
  <si>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</si>
  <si>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</si>
  <si>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</si>
  <si>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</si>
  <si>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</si>
  <si>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</si>
  <si>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</si>
  <si>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</si>
  <si>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</si>
  <si>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</si>
  <si>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</si>
  <si>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</si>
  <si>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</si>
  <si>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</si>
  <si>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</si>
  <si>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</si>
  <si>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</si>
  <si>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</si>
  <si>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</si>
  <si>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</si>
  <si>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>1)</t>
    </r>
    <r>
      <rPr>
        <i/>
        <sz val="10"/>
        <rFont val="Arial"/>
        <family val="2"/>
        <charset val="238"/>
      </rPr>
      <t xml:space="preserve"> Počet kalendářních dnů od 1. dne dočasné pracovní neschopnosti nebo nařízené  karantény.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</si>
  <si>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</si>
  <si>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rPr>
        <i/>
        <vertAlign val="superscript"/>
        <sz val="10"/>
        <rFont val="Arial"/>
        <family val="2"/>
        <charset val="238"/>
      </rPr>
      <t xml:space="preserve">4) </t>
    </r>
    <r>
      <rPr>
        <i/>
        <sz val="10"/>
        <rFont val="Arial"/>
        <family val="2"/>
        <charset val="238"/>
      </rPr>
      <t>Podpůrčí doba u nemocenského začíná 15. kalendářním dnem trvání dočasné pracovní neschopnosti (karantény) a trvá nejdéle do 380. kalendářního dne od vzniku dočasné pracovní neschopnosti (karantény). Za zákonem stanovených podmínek může být prodloužena o dalších maximálně 350 kalendářních dnů.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</si>
  <si>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</si>
  <si>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</si>
  <si>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t>Podrobný výpočet nemocenského</t>
    </r>
    <r>
      <rPr>
        <b/>
        <vertAlign val="superscript"/>
        <sz val="11"/>
        <rFont val="Arial CE"/>
        <charset val="238"/>
      </rPr>
      <t>4)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</si>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</sst>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8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Border="1" applyAlignment="1" applyProtection="1">
      <alignment horizontal="center"/>
    </xf>
    <xf numFmtId="164" fontId="25" fillId="2" borderId="4" xfId="0" applyNumberFormat="1" applyFont="1" applyFill="1" applyBorder="1" applyAlignment="1" applyProtection="1">
      <alignment horizontal="left" vertical="center" indent="1"/>
    </xf>
    <xf numFmtId="164" fontId="25" fillId="2" borderId="5" xfId="0" applyNumberFormat="1" applyFont="1" applyFill="1" applyBorder="1" applyAlignment="1" applyProtection="1">
      <alignment vertical="center"/>
    </xf>
    <xf numFmtId="164" fontId="26" fillId="4" borderId="9" xfId="0" applyNumberFormat="1" applyFont="1" applyFill="1" applyBorder="1" applyAlignment="1" applyProtection="1">
      <alignment horizontal="left" vertical="center"/>
    </xf>
    <xf numFmtId="164" fontId="26" fillId="4" borderId="10" xfId="0" applyNumberFormat="1" applyFont="1" applyFill="1" applyBorder="1" applyAlignment="1" applyProtection="1">
      <alignment horizontal="center"/>
    </xf>
    <xf numFmtId="164" fontId="24" fillId="5" borderId="4" xfId="0" applyNumberFormat="1" applyFont="1" applyFill="1" applyBorder="1" applyAlignment="1" applyProtection="1">
      <alignment horizontal="left" vertical="center" indent="1"/>
    </xf>
    <xf numFmtId="164" fontId="24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8" fontId="22" fillId="2" borderId="0" xfId="2" applyNumberFormat="1" applyFont="1" applyFill="1" applyProtection="1"/>
    <xf numFmtId="164" fontId="28" fillId="2" borderId="0" xfId="2" applyFont="1" applyFill="1" applyProtection="1"/>
    <xf numFmtId="164" fontId="29" fillId="2" borderId="0" xfId="2" applyFont="1" applyFill="1" applyProtection="1"/>
    <xf numFmtId="164" fontId="30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2" xfId="0" applyNumberFormat="1" applyFont="1" applyFill="1" applyBorder="1" applyAlignment="1" applyProtection="1">
      <alignment vertical="center"/>
      <protection hidden="1"/>
    </xf>
    <xf numFmtId="165" fontId="21" fillId="2" borderId="2" xfId="0" applyNumberFormat="1" applyFont="1" applyFill="1" applyBorder="1" applyAlignment="1" applyProtection="1">
      <alignment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5" xfId="0" applyNumberFormat="1" applyFont="1" applyFill="1" applyBorder="1" applyProtection="1">
      <protection hidden="1"/>
    </xf>
    <xf numFmtId="4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0" xfId="0" applyNumberFormat="1" applyFont="1" applyFill="1" applyBorder="1" applyAlignment="1" applyProtection="1">
      <alignment vertical="center"/>
      <protection hidden="1"/>
    </xf>
    <xf numFmtId="164" fontId="21" fillId="2" borderId="0" xfId="0" applyNumberFormat="1" applyFont="1" applyFill="1" applyBorder="1" applyProtection="1">
      <protection hidden="1"/>
    </xf>
    <xf numFmtId="44" fontId="18" fillId="2" borderId="7" xfId="0" applyNumberFormat="1" applyFont="1" applyFill="1" applyBorder="1" applyAlignment="1" applyProtection="1">
      <alignment horizontal="center" vertical="center"/>
      <protection hidden="1"/>
    </xf>
    <xf numFmtId="164" fontId="25" fillId="2" borderId="5" xfId="0" applyNumberFormat="1" applyFont="1" applyFill="1" applyBorder="1" applyAlignment="1" applyProtection="1">
      <alignment vertical="center"/>
      <protection hidden="1"/>
    </xf>
    <xf numFmtId="42" fontId="25" fillId="2" borderId="8" xfId="0" applyNumberFormat="1" applyFont="1" applyFill="1" applyBorder="1" applyAlignment="1" applyProtection="1">
      <alignment vertical="center"/>
      <protection hidden="1"/>
    </xf>
    <xf numFmtId="164" fontId="26" fillId="4" borderId="10" xfId="0" applyNumberFormat="1" applyFont="1" applyFill="1" applyBorder="1" applyAlignment="1" applyProtection="1">
      <alignment horizontal="center"/>
      <protection hidden="1"/>
    </xf>
    <xf numFmtId="164" fontId="26" fillId="4" borderId="11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vertical="center"/>
      <protection hidden="1"/>
    </xf>
    <xf numFmtId="165" fontId="21" fillId="5" borderId="5" xfId="0" applyNumberFormat="1" applyFont="1" applyFill="1" applyBorder="1" applyAlignment="1" applyProtection="1">
      <alignment vertical="center"/>
      <protection hidden="1"/>
    </xf>
    <xf numFmtId="167" fontId="18" fillId="5" borderId="12" xfId="0" applyNumberFormat="1" applyFont="1" applyFill="1" applyBorder="1" applyAlignment="1" applyProtection="1">
      <alignment horizontal="right" vertical="center"/>
      <protection hidden="1"/>
    </xf>
    <xf numFmtId="164" fontId="22" fillId="2" borderId="0" xfId="2" applyFont="1" applyFill="1" applyProtection="1">
      <protection hidden="1"/>
    </xf>
    <xf numFmtId="164" fontId="22" fillId="2" borderId="10" xfId="2" applyFont="1" applyFill="1" applyBorder="1" applyProtection="1">
      <protection hidden="1"/>
    </xf>
    <xf numFmtId="164" fontId="22" fillId="2" borderId="11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hidden="1"/>
    </xf>
    <xf numFmtId="165" fontId="21" fillId="2" borderId="0" xfId="0" applyNumberFormat="1" applyFont="1" applyFill="1" applyBorder="1" applyAlignment="1" applyProtection="1">
      <alignment vertical="center"/>
      <protection hidden="1"/>
    </xf>
    <xf numFmtId="164" fontId="27" fillId="2" borderId="13" xfId="2" applyFont="1" applyFill="1" applyBorder="1" applyProtection="1">
      <protection hidden="1"/>
    </xf>
    <xf numFmtId="164" fontId="23" fillId="2" borderId="16" xfId="0" applyNumberFormat="1" applyFont="1" applyFill="1" applyBorder="1" applyAlignment="1" applyProtection="1">
      <alignment vertical="center"/>
      <protection hidden="1"/>
    </xf>
    <xf numFmtId="165" fontId="21" fillId="2" borderId="16" xfId="0" applyNumberFormat="1" applyFont="1" applyFill="1" applyBorder="1" applyAlignment="1" applyProtection="1">
      <alignment vertical="center"/>
      <protection hidden="1"/>
    </xf>
    <xf numFmtId="164" fontId="27" fillId="2" borderId="17" xfId="2" applyFont="1" applyFill="1" applyBorder="1" applyProtection="1">
      <protection hidden="1"/>
    </xf>
    <xf numFmtId="167" fontId="23" fillId="2" borderId="13" xfId="0" applyNumberFormat="1" applyFont="1" applyFill="1" applyBorder="1" applyAlignment="1" applyProtection="1">
      <alignment horizontal="right"/>
      <protection hidden="1"/>
    </xf>
    <xf numFmtId="9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9" fontId="23" fillId="2" borderId="13" xfId="0" applyNumberFormat="1" applyFont="1" applyFill="1" applyBorder="1" applyAlignment="1" applyProtection="1">
      <alignment horizontal="right"/>
      <protection hidden="1"/>
    </xf>
    <xf numFmtId="164" fontId="22" fillId="2" borderId="0" xfId="2" applyFont="1" applyFill="1" applyBorder="1" applyProtection="1">
      <protection hidden="1"/>
    </xf>
    <xf numFmtId="164" fontId="22" fillId="2" borderId="13" xfId="2" applyFont="1" applyFill="1" applyBorder="1" applyProtection="1">
      <protection hidden="1"/>
    </xf>
    <xf numFmtId="167" fontId="23" fillId="2" borderId="20" xfId="0" applyNumberFormat="1" applyFont="1" applyFill="1" applyBorder="1" applyAlignment="1" applyProtection="1">
      <alignment horizontal="right" vertical="center"/>
      <protection hidden="1"/>
    </xf>
    <xf numFmtId="167" fontId="23" fillId="2" borderId="13" xfId="0" applyNumberFormat="1" applyFont="1" applyFill="1" applyBorder="1" applyAlignment="1" applyProtection="1">
      <alignment horizontal="right" vertical="center"/>
      <protection hidden="1"/>
    </xf>
    <xf numFmtId="167" fontId="23" fillId="2" borderId="17" xfId="0" applyNumberFormat="1" applyFont="1" applyFill="1" applyBorder="1" applyAlignment="1" applyProtection="1">
      <alignment horizontal="right" vertical="center"/>
      <protection hidden="1"/>
    </xf>
    <xf numFmtId="164" fontId="21" fillId="2" borderId="6" xfId="0" applyNumberFormat="1" applyFont="1" applyFill="1" applyBorder="1" applyProtection="1">
      <protection hidden="1"/>
    </xf>
    <xf numFmtId="164" fontId="22" fillId="2" borderId="6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horizontal="center"/>
      <protection hidden="1"/>
    </xf>
    <xf numFmtId="167" fontId="23" fillId="2" borderId="0" xfId="0" applyNumberFormat="1" applyFont="1" applyFill="1" applyBorder="1" applyAlignment="1" applyProtection="1">
      <alignment horizontal="right"/>
      <protection hidden="1"/>
    </xf>
    <xf numFmtId="164" fontId="21" fillId="2" borderId="6" xfId="0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164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6" xfId="2" applyFont="1" applyFill="1" applyBorder="1" applyAlignment="1" applyProtection="1">
      <alignment horizontal="center"/>
      <protection hidden="1"/>
    </xf>
    <xf numFmtId="171" fontId="21" fillId="2" borderId="0" xfId="2" applyNumberFormat="1" applyFont="1" applyFill="1" applyBorder="1" applyAlignment="1" applyProtection="1">
      <alignment horizontal="center"/>
      <protection hidden="1"/>
    </xf>
    <xf numFmtId="164" fontId="21" fillId="2" borderId="0" xfId="2" applyFont="1" applyFill="1" applyBorder="1" applyAlignment="1" applyProtection="1">
      <alignment horizontal="center"/>
      <protection hidden="1"/>
    </xf>
    <xf numFmtId="9" fontId="21" fillId="2" borderId="0" xfId="1" applyFont="1" applyFill="1" applyBorder="1" applyAlignment="1" applyProtection="1">
      <alignment horizontal="center"/>
      <protection hidden="1"/>
    </xf>
    <xf numFmtId="164" fontId="21" fillId="2" borderId="18" xfId="0" applyNumberFormat="1" applyFont="1" applyFill="1" applyBorder="1" applyAlignment="1" applyProtection="1">
      <alignment vertical="center"/>
      <protection hidden="1"/>
    </xf>
    <xf numFmtId="164" fontId="21" fillId="2" borderId="19" xfId="0" applyNumberFormat="1" applyFont="1" applyFill="1" applyBorder="1" applyAlignment="1" applyProtection="1">
      <alignment vertical="center"/>
      <protection hidden="1"/>
    </xf>
    <xf numFmtId="9" fontId="21" fillId="2" borderId="19" xfId="0" applyNumberFormat="1" applyFont="1" applyFill="1" applyBorder="1" applyAlignment="1" applyProtection="1">
      <alignment horizontal="right" vertical="center"/>
      <protection hidden="1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6" xfId="0" applyNumberFormat="1" applyFont="1" applyFill="1" applyBorder="1" applyAlignment="1" applyProtection="1">
      <alignment vertical="center"/>
      <protection hidden="1"/>
    </xf>
    <xf numFmtId="9" fontId="21" fillId="2" borderId="0" xfId="0" applyNumberFormat="1" applyFont="1" applyFill="1" applyBorder="1" applyAlignment="1" applyProtection="1">
      <alignment horizontal="righ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  <xf numFmtId="164" fontId="21" fillId="2" borderId="21" xfId="0" applyNumberFormat="1" applyFont="1" applyFill="1" applyBorder="1" applyAlignment="1" applyProtection="1">
      <alignment vertical="center"/>
      <protection hidden="1"/>
    </xf>
    <xf numFmtId="164" fontId="21" fillId="2" borderId="16" xfId="0" applyNumberFormat="1" applyFont="1" applyFill="1" applyBorder="1" applyAlignment="1" applyProtection="1">
      <alignment vertical="center"/>
      <protection hidden="1"/>
    </xf>
    <xf numFmtId="9" fontId="21" fillId="2" borderId="16" xfId="0" applyNumberFormat="1" applyFont="1" applyFill="1" applyBorder="1" applyAlignment="1" applyProtection="1">
      <alignment horizontal="right" vertical="center"/>
      <protection hidden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23" fillId="2" borderId="14" xfId="0" applyNumberFormat="1" applyFont="1" applyFill="1" applyBorder="1" applyAlignment="1" applyProtection="1">
      <alignment vertical="center"/>
      <protection hidden="1"/>
    </xf>
    <xf numFmtId="164" fontId="23" fillId="2" borderId="15" xfId="0" applyNumberFormat="1" applyFont="1" applyFill="1" applyBorder="1" applyAlignment="1" applyProtection="1">
      <alignment vertical="center"/>
      <protection hidden="1"/>
    </xf>
    <xf numFmtId="164" fontId="24" fillId="6" borderId="4" xfId="0" applyNumberFormat="1" applyFont="1" applyFill="1" applyBorder="1" applyAlignment="1" applyProtection="1">
      <alignment horizontal="left" vertical="center" indent="1"/>
      <protection hidden="1"/>
    </xf>
    <xf numFmtId="164" fontId="24" fillId="6" borderId="5" xfId="0" applyNumberFormat="1" applyFont="1" applyFill="1" applyBorder="1" applyAlignment="1" applyProtection="1">
      <alignment horizontal="left" vertical="center"/>
      <protection hidden="1"/>
    </xf>
    <xf numFmtId="164" fontId="21" fillId="6" borderId="5" xfId="0" applyNumberFormat="1" applyFont="1" applyFill="1" applyBorder="1" applyAlignment="1" applyProtection="1">
      <alignment vertical="center"/>
      <protection hidden="1"/>
    </xf>
    <xf numFmtId="165" fontId="21" fillId="6" borderId="5" xfId="0" applyNumberFormat="1" applyFont="1" applyFill="1" applyBorder="1" applyAlignment="1" applyProtection="1">
      <alignment vertical="center"/>
      <protection hidden="1"/>
    </xf>
    <xf numFmtId="167" fontId="18" fillId="6" borderId="12" xfId="0" applyNumberFormat="1" applyFont="1" applyFill="1" applyBorder="1" applyAlignment="1" applyProtection="1">
      <alignment horizontal="right" vertical="center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32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24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 val="0"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1"/>
  <sheetViews>
    <sheetView showGridLines="0" showRowColHeaders="0" tabSelected="1" workbookViewId="0">
      <selection activeCell="D17" sqref="D17:D19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32.57031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2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43" s="8" customFormat="1" ht="17.25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43" s="8" customFormat="1" ht="17.25" customHeight="1" x14ac:dyDescent="0.2">
      <c r="A3" s="114" t="s">
        <v>32</v>
      </c>
      <c r="B3" s="114"/>
      <c r="C3" s="114"/>
      <c r="D3" s="114"/>
      <c r="E3" s="114"/>
      <c r="F3" s="114"/>
      <c r="G3" s="114"/>
      <c r="H3" s="114"/>
      <c r="J3" s="9"/>
    </row>
    <row r="4" spans="1:43" s="8" customFormat="1" ht="17.25" customHeight="1" thickBo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J4" s="10" t="s">
        <v>3</v>
      </c>
      <c r="K4" s="10" t="s">
        <v>4</v>
      </c>
      <c r="L4" s="10">
        <v>61</v>
      </c>
    </row>
    <row r="5" spans="1:43" s="21" customFormat="1" ht="17.25" customHeight="1" thickBot="1" x14ac:dyDescent="0.3">
      <c r="A5" s="16" t="s">
        <v>25</v>
      </c>
      <c r="B5" s="17"/>
      <c r="C5" s="17"/>
      <c r="D5" s="17"/>
      <c r="E5" s="17"/>
      <c r="F5" s="44"/>
      <c r="G5" s="45">
        <f>MIN(MAX(0,ROUND(H5,0)),380+350)</f>
        <v>90</v>
      </c>
      <c r="H5" s="46">
        <v>90</v>
      </c>
      <c r="I5" s="18"/>
      <c r="J5" s="19"/>
      <c r="K5" s="19">
        <f>MAX(+J5-16,0)</f>
        <v>0</v>
      </c>
      <c r="L5" s="19">
        <f>MAX(+K5-30,0)</f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1" customFormat="1" ht="17.25" customHeight="1" thickBot="1" x14ac:dyDescent="0.3">
      <c r="A6" s="22" t="s">
        <v>29</v>
      </c>
      <c r="B6" s="23"/>
      <c r="C6" s="23"/>
      <c r="D6" s="23"/>
      <c r="E6" s="24" t="s">
        <v>5</v>
      </c>
      <c r="F6" s="47" t="s">
        <v>6</v>
      </c>
      <c r="G6" s="48"/>
      <c r="H6" s="49">
        <v>40000</v>
      </c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1" customFormat="1" ht="17.25" customHeight="1" x14ac:dyDescent="0.25">
      <c r="A7" s="25" t="s">
        <v>30</v>
      </c>
      <c r="B7" s="26"/>
      <c r="C7" s="26"/>
      <c r="D7" s="26"/>
      <c r="E7" s="27"/>
      <c r="F7" s="50"/>
      <c r="G7" s="51"/>
      <c r="H7" s="52">
        <f>ROUND(IF(F6="D",H6,H6*12/365),2)</f>
        <v>1315.07</v>
      </c>
      <c r="I7" s="28"/>
      <c r="J7" s="2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1" customFormat="1" ht="17.25" customHeight="1" thickBot="1" x14ac:dyDescent="0.3">
      <c r="A8" s="30" t="s">
        <v>7</v>
      </c>
      <c r="B8" s="31"/>
      <c r="C8" s="31"/>
      <c r="D8" s="31"/>
      <c r="E8" s="31"/>
      <c r="F8" s="53"/>
      <c r="G8" s="53"/>
      <c r="H8" s="54">
        <f>H7*365/12</f>
        <v>40000.04583333333</v>
      </c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1" customFormat="1" ht="17.25" customHeight="1" thickBot="1" x14ac:dyDescent="0.3">
      <c r="A9" s="32" t="s">
        <v>8</v>
      </c>
      <c r="B9" s="33"/>
      <c r="C9" s="33"/>
      <c r="D9" s="33"/>
      <c r="E9" s="33"/>
      <c r="F9" s="55"/>
      <c r="G9" s="55"/>
      <c r="H9" s="56">
        <f>MIN($G$5,14)</f>
        <v>14</v>
      </c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1" customFormat="1" ht="17.25" customHeight="1" thickBot="1" x14ac:dyDescent="0.3">
      <c r="A10" s="34"/>
      <c r="B10" s="35" t="s">
        <v>9</v>
      </c>
      <c r="C10" s="35"/>
      <c r="D10" s="35"/>
      <c r="E10" s="36"/>
      <c r="F10" s="57"/>
      <c r="G10" s="58"/>
      <c r="H10" s="59">
        <f>+H22+H23+H24</f>
        <v>60426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0" customFormat="1" ht="17.25" customHeight="1" thickBot="1" x14ac:dyDescent="0.3">
      <c r="F11" s="60"/>
      <c r="G11" s="60"/>
      <c r="H11" s="60"/>
    </row>
    <row r="12" spans="1:43" s="21" customFormat="1" ht="18" customHeight="1" thickBot="1" x14ac:dyDescent="0.3">
      <c r="A12" s="37" t="s">
        <v>31</v>
      </c>
      <c r="B12" s="38"/>
      <c r="C12" s="38"/>
      <c r="D12" s="38"/>
      <c r="E12" s="38"/>
      <c r="F12" s="61"/>
      <c r="G12" s="61"/>
      <c r="H12" s="6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17.25" customHeight="1" x14ac:dyDescent="0.25">
      <c r="A13" s="63" t="s">
        <v>10</v>
      </c>
      <c r="B13" s="63"/>
      <c r="C13" s="63"/>
      <c r="D13" s="63"/>
      <c r="E13" s="63"/>
      <c r="F13" s="63"/>
      <c r="G13" s="64" t="str">
        <f>IF(H13=1," den =",IF(AND(H13&lt;5,H13&gt;0)," dny ="," dnů ="))</f>
        <v xml:space="preserve"> dnů =</v>
      </c>
      <c r="H13" s="65">
        <f>IF(H5&gt;30,16,MAX(H5-14,0))</f>
        <v>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s="21" customFormat="1" ht="17.25" customHeight="1" x14ac:dyDescent="0.25">
      <c r="A14" s="100" t="s">
        <v>11</v>
      </c>
      <c r="B14" s="63"/>
      <c r="C14" s="63"/>
      <c r="D14" s="63"/>
      <c r="E14" s="63"/>
      <c r="F14" s="63"/>
      <c r="G14" s="64" t="str">
        <f t="shared" ref="G14:G15" si="0">IF(H14=1," den =",IF(AND(H14&lt;5,H14&gt;0)," dny ="," dnů ="))</f>
        <v xml:space="preserve"> dnů =</v>
      </c>
      <c r="H14" s="65">
        <f>IF(H5&gt;60,30,MAX(H5-30,0))</f>
        <v>30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1" customFormat="1" ht="17.25" customHeight="1" x14ac:dyDescent="0.25">
      <c r="A15" s="101" t="s">
        <v>12</v>
      </c>
      <c r="B15" s="66"/>
      <c r="C15" s="66"/>
      <c r="D15" s="66"/>
      <c r="E15" s="66"/>
      <c r="F15" s="66"/>
      <c r="G15" s="67" t="str">
        <f t="shared" si="0"/>
        <v xml:space="preserve"> dnů =</v>
      </c>
      <c r="H15" s="68">
        <f>IF(H5&gt;60,MIN((H5-60),$G$5-60),0)</f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1" customFormat="1" ht="17.25" customHeight="1" x14ac:dyDescent="0.25">
      <c r="A16" s="78" t="s">
        <v>13</v>
      </c>
      <c r="B16" s="51"/>
      <c r="C16" s="51"/>
      <c r="D16" s="51"/>
      <c r="E16" s="51"/>
      <c r="F16" s="51"/>
      <c r="G16" s="51"/>
      <c r="H16" s="69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7.25" customHeight="1" x14ac:dyDescent="0.25">
      <c r="A17" s="79"/>
      <c r="B17" s="73"/>
      <c r="C17" s="80" t="s">
        <v>14</v>
      </c>
      <c r="D17" s="81">
        <v>1466</v>
      </c>
      <c r="E17" s="71" t="s">
        <v>15</v>
      </c>
      <c r="F17" s="70">
        <v>0.9</v>
      </c>
      <c r="G17" s="71" t="s">
        <v>16</v>
      </c>
      <c r="H17" s="72">
        <f>ROUND(F17*MIN($H$7,D17),2)</f>
        <v>1183.56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7.25" customHeight="1" x14ac:dyDescent="0.25">
      <c r="A18" s="82" t="s">
        <v>17</v>
      </c>
      <c r="B18" s="81">
        <f>+D17</f>
        <v>1466</v>
      </c>
      <c r="C18" s="83" t="s">
        <v>14</v>
      </c>
      <c r="D18" s="81">
        <v>2199</v>
      </c>
      <c r="E18" s="71" t="s">
        <v>15</v>
      </c>
      <c r="F18" s="70">
        <v>0.6</v>
      </c>
      <c r="G18" s="71" t="s">
        <v>16</v>
      </c>
      <c r="H18" s="72">
        <f>ROUND(F18*IF($H$7&gt;B18,MIN($H$7,B19)-B18,0),2)</f>
        <v>0</v>
      </c>
      <c r="I18" s="20"/>
      <c r="J18" s="40"/>
      <c r="K18" s="20"/>
      <c r="L18" s="41"/>
      <c r="M18" s="20"/>
      <c r="N18" s="4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7.25" customHeight="1" x14ac:dyDescent="0.25">
      <c r="A19" s="82" t="s">
        <v>17</v>
      </c>
      <c r="B19" s="81">
        <f>+D18</f>
        <v>2199</v>
      </c>
      <c r="C19" s="71" t="s">
        <v>18</v>
      </c>
      <c r="D19" s="81">
        <v>4397</v>
      </c>
      <c r="E19" s="71" t="s">
        <v>15</v>
      </c>
      <c r="F19" s="70">
        <v>0.3</v>
      </c>
      <c r="G19" s="71" t="s">
        <v>16</v>
      </c>
      <c r="H19" s="72">
        <f>ROUND(F19*IF($H$7&gt;B19,MIN($H$7,B20)-B19,0),2)</f>
        <v>0</v>
      </c>
      <c r="I19" s="43"/>
      <c r="J19" s="40"/>
      <c r="K19" s="20"/>
      <c r="L19" s="41"/>
      <c r="M19" s="20"/>
      <c r="N19" s="42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7.25" customHeight="1" x14ac:dyDescent="0.25">
      <c r="A20" s="82" t="s">
        <v>17</v>
      </c>
      <c r="B20" s="81">
        <f>+D19</f>
        <v>4397</v>
      </c>
      <c r="C20" s="84" t="s">
        <v>19</v>
      </c>
      <c r="D20" s="73"/>
      <c r="E20" s="73"/>
      <c r="F20" s="51"/>
      <c r="G20" s="73"/>
      <c r="H20" s="74"/>
      <c r="I20" s="20"/>
      <c r="J20" s="40"/>
      <c r="K20" s="20"/>
      <c r="L20" s="41"/>
      <c r="M20" s="20"/>
      <c r="N20" s="4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7.25" customHeight="1" x14ac:dyDescent="0.25">
      <c r="A21" s="85"/>
      <c r="B21" s="86"/>
      <c r="C21" s="87"/>
      <c r="D21" s="88"/>
      <c r="E21" s="51"/>
      <c r="F21" s="51" t="s">
        <v>20</v>
      </c>
      <c r="G21" s="71"/>
      <c r="H21" s="69">
        <f>ROUNDUP(+H17+H18+H19,0)</f>
        <v>1184</v>
      </c>
      <c r="I21" s="20"/>
      <c r="J21" s="40"/>
      <c r="K21" s="20"/>
      <c r="L21" s="41"/>
      <c r="M21" s="20"/>
      <c r="N21" s="4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7.25" customHeight="1" x14ac:dyDescent="0.25">
      <c r="A22" s="89" t="s">
        <v>21</v>
      </c>
      <c r="B22" s="90"/>
      <c r="C22" s="90"/>
      <c r="D22" s="91">
        <v>0.6</v>
      </c>
      <c r="E22" s="92" t="str">
        <f>"z  "&amp;TEXT($H$21,"# ###")</f>
        <v>z  1 184</v>
      </c>
      <c r="F22" s="116" t="str">
        <f>"tj. "&amp;CEILING($H$21*$D22,1)&amp;" x "&amp;H13&amp;$G$13</f>
        <v>tj. 711 x 16 dnů =</v>
      </c>
      <c r="G22" s="116"/>
      <c r="H22" s="75">
        <f>CEILING($H$21*$D$22,1)*H13</f>
        <v>11376</v>
      </c>
      <c r="I22" s="20"/>
      <c r="J22" s="40"/>
      <c r="K22" s="20"/>
      <c r="L22" s="41"/>
      <c r="M22" s="20"/>
      <c r="N22" s="4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7.25" customHeight="1" x14ac:dyDescent="0.25">
      <c r="A23" s="93" t="s">
        <v>22</v>
      </c>
      <c r="B23" s="50"/>
      <c r="C23" s="50"/>
      <c r="D23" s="94">
        <v>0.66</v>
      </c>
      <c r="E23" s="95" t="str">
        <f>"z  "&amp;TEXT($H$21,"# ###")</f>
        <v>z  1 184</v>
      </c>
      <c r="F23" s="117" t="str">
        <f>"tj. "&amp;CEILING($H$21*$D23,1)&amp;" x "&amp;H14&amp;$G$14</f>
        <v>tj. 782 x 30 dnů =</v>
      </c>
      <c r="G23" s="117"/>
      <c r="H23" s="76">
        <f>CEILING($H$21*$D$23,1)*H14</f>
        <v>23460</v>
      </c>
      <c r="I23" s="20"/>
      <c r="J23" s="40"/>
      <c r="K23" s="20"/>
      <c r="L23" s="41"/>
      <c r="M23" s="20"/>
      <c r="N23" s="4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7.25" customHeight="1" x14ac:dyDescent="0.25">
      <c r="A24" s="96" t="s">
        <v>23</v>
      </c>
      <c r="B24" s="97"/>
      <c r="C24" s="97"/>
      <c r="D24" s="98">
        <v>0.72</v>
      </c>
      <c r="E24" s="99" t="str">
        <f>"z  "&amp;TEXT($H$21,"# ###")</f>
        <v>z  1 184</v>
      </c>
      <c r="F24" s="108" t="str">
        <f>"tj. "&amp;CEILING($H$21*$D24,1)&amp;" x "&amp;H15&amp;$G$15</f>
        <v>tj. 853 x 30 dnů =</v>
      </c>
      <c r="G24" s="108"/>
      <c r="H24" s="77">
        <f>CEILING($H$21*$D$24,1)*H15</f>
        <v>25590</v>
      </c>
      <c r="I24" s="20"/>
      <c r="J24" s="40"/>
      <c r="K24" s="20"/>
      <c r="L24" s="41"/>
      <c r="M24" s="20"/>
      <c r="N24" s="4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7.25" customHeight="1" thickBot="1" x14ac:dyDescent="0.3">
      <c r="A25" s="102"/>
      <c r="B25" s="103" t="s">
        <v>9</v>
      </c>
      <c r="C25" s="103"/>
      <c r="D25" s="103"/>
      <c r="E25" s="104"/>
      <c r="F25" s="104"/>
      <c r="G25" s="105"/>
      <c r="H25" s="106">
        <f>+H22+H23+H24</f>
        <v>60426</v>
      </c>
      <c r="I25" s="43"/>
      <c r="J25" s="40"/>
      <c r="K25" s="20"/>
      <c r="L25" s="41"/>
      <c r="M25" s="20"/>
      <c r="N25" s="4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8" customFormat="1" ht="17.25" customHeight="1" x14ac:dyDescent="0.2">
      <c r="A26" s="109" t="s">
        <v>26</v>
      </c>
      <c r="B26" s="110"/>
      <c r="C26" s="110"/>
      <c r="D26" s="110"/>
      <c r="E26" s="110"/>
      <c r="F26" s="110"/>
      <c r="G26" s="110"/>
      <c r="H26" s="110"/>
      <c r="I26" s="14"/>
      <c r="J26" s="11"/>
      <c r="L26" s="12"/>
      <c r="N26" s="13"/>
    </row>
    <row r="27" spans="1:39" s="8" customFormat="1" ht="26.45" customHeight="1" x14ac:dyDescent="0.2">
      <c r="A27" s="111" t="s">
        <v>27</v>
      </c>
      <c r="B27" s="111"/>
      <c r="C27" s="111"/>
      <c r="D27" s="111"/>
      <c r="E27" s="111"/>
      <c r="F27" s="111"/>
      <c r="G27" s="111"/>
      <c r="H27" s="111"/>
      <c r="J27" s="11"/>
      <c r="L27" s="12"/>
      <c r="N27" s="13"/>
    </row>
    <row r="28" spans="1:39" s="8" customFormat="1" ht="17.25" customHeight="1" x14ac:dyDescent="0.2">
      <c r="A28" s="15" t="s">
        <v>24</v>
      </c>
      <c r="J28" s="11"/>
      <c r="L28" s="12"/>
      <c r="N28" s="13"/>
    </row>
    <row r="29" spans="1:39" s="1" customFormat="1" ht="39" customHeight="1" x14ac:dyDescent="0.25">
      <c r="A29" s="107" t="s">
        <v>28</v>
      </c>
      <c r="B29" s="107"/>
      <c r="C29" s="107"/>
      <c r="D29" s="107"/>
      <c r="E29" s="107"/>
      <c r="F29" s="107"/>
      <c r="G29" s="107"/>
      <c r="H29" s="107"/>
      <c r="J29" s="4"/>
      <c r="L29" s="5"/>
      <c r="N29" s="6"/>
    </row>
    <row r="30" spans="1:39" s="1" customFormat="1" x14ac:dyDescent="0.25">
      <c r="B30" s="3"/>
      <c r="D30" s="3"/>
      <c r="J30" s="4"/>
      <c r="L30" s="5"/>
      <c r="N30" s="6"/>
    </row>
    <row r="31" spans="1:39" s="1" customFormat="1" x14ac:dyDescent="0.25">
      <c r="J31" s="4"/>
      <c r="L31" s="5"/>
      <c r="N31" s="6"/>
    </row>
    <row r="32" spans="1:39" s="1" customFormat="1" x14ac:dyDescent="0.25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algorithmName="SHA-512" hashValue="Hy4vII6WQQuUsiBRtz/Z+sqWPctEvl401L58jUHo9fm1xe13mS0PooVuKCrRsXckK6R/n0j2hvhEKThPezfqLA==" saltValue="j4rkL6Ezd9+BQEPjq7Byog==" spinCount="100000" sheet="1" objects="1" scenarios="1"/>
  <mergeCells count="10">
    <mergeCell ref="A29:H29"/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conditionalFormatting sqref="A29:H29">
    <cfRule type="expression" dxfId="1" priority="2">
      <formula>$H$5&gt;730</formula>
    </cfRule>
  </conditionalFormatting>
  <conditionalFormatting sqref="H5">
    <cfRule type="expression" dxfId="0" priority="1">
      <formula>$H$5&gt;730</formula>
    </cfRule>
  </conditionalFormatting>
  <dataValidations count="1">
    <dataValidation allowBlank="1" showInputMessage="1" showErrorMessage="1" error="Podpůrční doba nemocenského  trvá nejdéle 380 kalendářních dnů od začátku dočasné pracovní neschopnosti (karantény). Lze ji prodloužit maximálně o  dalších 350 kalendářních dnů." sqref="H5" xr:uid="{00000000-0002-0000-0000-000000000000}"/>
  </dataValidation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Nemocenské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2023-10-12T10:25:59Z</dcterms:created>
  <dcterms:modified xsi:type="dcterms:W3CDTF">2023-10-12T10:27:03Z</dcterms:modified>
</cp:coreProperties>
</file>