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zolačka\"/>
    </mc:Choice>
  </mc:AlternateContent>
  <xr:revisionPtr revIDLastSave="0" documentId="13_ncr:1_{EEF4F7C6-201D-4FE4-B522-C67F57872E44}" xr6:coauthVersionLast="45" xr6:coauthVersionMax="46" xr10:uidLastSave="{00000000-0000-0000-0000-000000000000}"/>
  <workbookProtection workbookAlgorithmName="SHA-512" workbookHashValue="87n8zh1UaMfxphtBFe1nzSArfxAefF1PgdvT7aqCtG7fFZ5qnWUf+9E+yfh8oojUZP+sANczCMHZRjgvSgiOoA==" workbookSaltValue="o8IEAQ3T+OKnEOqMXHAx4w==" workbookSpinCount="100000" lockStructure="1"/>
  <bookViews>
    <workbookView xWindow="-110" yWindow="-110" windowWidth="19420" windowHeight="10420" xr2:uid="{94052B89-BA3B-4D9C-967C-332F722A666E}"/>
  </bookViews>
  <sheets>
    <sheet name="Vý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K7" i="1" l="1"/>
  <c r="J18" i="1" l="1"/>
  <c r="J17" i="1"/>
  <c r="D14" i="1"/>
  <c r="C12" i="1"/>
  <c r="C11" i="1"/>
  <c r="J11" i="1" s="1"/>
  <c r="C10" i="1"/>
  <c r="J10" i="1" s="1"/>
  <c r="J9" i="1"/>
  <c r="J13" i="1" l="1"/>
  <c r="J14" i="1" s="1"/>
  <c r="J16" i="1" s="1"/>
  <c r="J19" i="1" l="1"/>
  <c r="J20" i="1" s="1"/>
  <c r="J22" i="1" l="1"/>
  <c r="N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J7" authorId="0" shapeId="0" xr:uid="{BEAD5CE9-BE9B-4FE5-8B6E-30F5BBF424A3}">
      <text>
        <r>
          <rPr>
            <sz val="9"/>
            <color indexed="81"/>
            <rFont val="Tahoma"/>
            <family val="2"/>
          </rPr>
          <t>Průměrný hodinový výdělek lze nalézt např. na výpatní pásce.
Orientační výpočet dle průměrné měsíční mzdy k dispizici pod tabulkou.</t>
        </r>
      </text>
    </comment>
  </commentList>
</comments>
</file>

<file path=xl/sharedStrings.xml><?xml version="1.0" encoding="utf-8"?>
<sst xmlns="http://schemas.openxmlformats.org/spreadsheetml/2006/main" count="34" uniqueCount="28">
  <si>
    <t xml:space="preserve">Výpočet mimořádného příspěvku zaměstnanci při nařízené karanténě </t>
  </si>
  <si>
    <t>Počet dnů v karanténě</t>
  </si>
  <si>
    <t>Průměrná hodinová mzda*</t>
  </si>
  <si>
    <t>Redukce PHV</t>
  </si>
  <si>
    <t xml:space="preserve"> do</t>
  </si>
  <si>
    <t>redukce na</t>
  </si>
  <si>
    <t>tj. na</t>
  </si>
  <si>
    <t>nad</t>
  </si>
  <si>
    <t>do</t>
  </si>
  <si>
    <t xml:space="preserve">do </t>
  </si>
  <si>
    <t>nezohledňuje se</t>
  </si>
  <si>
    <t xml:space="preserve">Výpočet náhrady mzdy za </t>
  </si>
  <si>
    <t>hodin</t>
  </si>
  <si>
    <t>90 % průměrné mzdy za dobu karantény</t>
  </si>
  <si>
    <t>Příspěvek na karanténu (370 Kč za kalendářní den)</t>
  </si>
  <si>
    <t>Případné snížení příspěvku**</t>
  </si>
  <si>
    <t>** Příspěvek na karanténu v součtu s náhradou z příjmu dle zákoníku práce nesmí být vyšší než 90 % průměrného výdělku</t>
  </si>
  <si>
    <t>Průměrná měsíční mzda</t>
  </si>
  <si>
    <t>Výše úvazku</t>
  </si>
  <si>
    <t>Hodinová mzda</t>
  </si>
  <si>
    <t>Náhrada mzdy za dobu karantény (60 % z redukovaného průměru)</t>
  </si>
  <si>
    <t>Orientační výpočet hodinové mzdy</t>
  </si>
  <si>
    <t>Vložte údaje do bílých políček</t>
  </si>
  <si>
    <t>Počet hodin, které by zaměstnanec odpracoval v době karantény *</t>
  </si>
  <si>
    <t>* Podle zákoníku práce činí týdenní pracovní doba 40 hodin.</t>
  </si>
  <si>
    <t>Tzv. izolačka = příspěvek na karanténu</t>
  </si>
  <si>
    <t>Součet náhrady mzdy a příspěvku při karanténě **</t>
  </si>
  <si>
    <t>Celková náhrada v době karantény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</si>
</sst>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164" formatCode="#,##0_K"/>
    <numFmt numFmtId="165" formatCode="_-* #,##0\ &quot;Kč&quot;_K"/>
    <numFmt numFmtId="166" formatCode="_-* #,##0.00\ &quot;Kč&quot;_K"/>
    <numFmt numFmtId="167" formatCode="#,##0.0000_K"/>
    <numFmt numFmtId="168" formatCode="#,##0\ &quot;Kč&quot;"/>
    <numFmt numFmtId="169" formatCode="#,##0.00_K"/>
    <numFmt numFmtId="170" formatCode="0.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9"/>
      <color indexed="81"/>
      <name val="Tahoma"/>
      <family val="2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ck">
        <color theme="4"/>
      </bottom>
      <diagonal/>
    </border>
    <border>
      <left/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 style="thick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67">
    <xf numFmtId="0" fontId="0" fillId="0" borderId="0" xfId="0"/>
    <xf numFmtId="0" fontId="6" fillId="2" borderId="0" xfId="0" applyFont="1" applyFill="1" applyBorder="1"/>
    <xf numFmtId="0" fontId="7" fillId="3" borderId="0" xfId="0" applyFont="1" applyFill="1" applyBorder="1"/>
    <xf numFmtId="0" fontId="5" fillId="3" borderId="0" xfId="0" applyFont="1" applyFill="1" applyBorder="1"/>
    <xf numFmtId="0" fontId="8" fillId="3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/>
    <xf numFmtId="1" fontId="11" fillId="3" borderId="19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/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/>
    <xf numFmtId="1" fontId="11" fillId="3" borderId="20" xfId="0" applyNumberFormat="1" applyFont="1" applyFill="1" applyBorder="1" applyAlignment="1" applyProtection="1">
      <alignment horizontal="right"/>
      <protection locked="0"/>
    </xf>
    <xf numFmtId="164" fontId="6" fillId="2" borderId="7" xfId="0" applyNumberFormat="1" applyFont="1" applyFill="1" applyBorder="1"/>
    <xf numFmtId="4" fontId="11" fillId="3" borderId="8" xfId="2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/>
    <xf numFmtId="165" fontId="6" fillId="2" borderId="0" xfId="2" applyNumberFormat="1" applyFont="1" applyFill="1" applyBorder="1" applyAlignment="1">
      <alignment horizontal="right"/>
    </xf>
    <xf numFmtId="164" fontId="6" fillId="2" borderId="0" xfId="2" applyFont="1" applyFill="1" applyBorder="1"/>
    <xf numFmtId="164" fontId="6" fillId="2" borderId="0" xfId="0" applyNumberFormat="1" applyFont="1" applyFill="1" applyBorder="1" applyAlignment="1">
      <alignment horizontal="center"/>
    </xf>
    <xf numFmtId="166" fontId="6" fillId="2" borderId="0" xfId="2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9" fontId="6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67" fontId="6" fillId="2" borderId="0" xfId="2" applyNumberFormat="1" applyFont="1" applyFill="1" applyBorder="1" applyAlignment="1">
      <alignment horizontal="right"/>
    </xf>
    <xf numFmtId="164" fontId="6" fillId="2" borderId="0" xfId="2" applyFont="1" applyFill="1" applyBorder="1" applyAlignment="1">
      <alignment horizontal="center"/>
    </xf>
    <xf numFmtId="168" fontId="6" fillId="2" borderId="0" xfId="2" applyNumberFormat="1" applyFont="1" applyFill="1" applyBorder="1" applyAlignment="1">
      <alignment horizontal="center"/>
    </xf>
    <xf numFmtId="9" fontId="6" fillId="2" borderId="0" xfId="1" applyFont="1" applyFill="1" applyBorder="1" applyAlignment="1" applyProtection="1">
      <alignment horizontal="center"/>
    </xf>
    <xf numFmtId="165" fontId="6" fillId="2" borderId="0" xfId="2" applyNumberFormat="1" applyFont="1" applyFill="1" applyBorder="1" applyAlignment="1">
      <alignment horizontal="center"/>
    </xf>
    <xf numFmtId="169" fontId="4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 applyProtection="1">
      <alignment horizontal="center"/>
      <protection hidden="1"/>
    </xf>
    <xf numFmtId="164" fontId="6" fillId="2" borderId="0" xfId="0" applyNumberFormat="1" applyFont="1" applyFill="1" applyBorder="1" applyAlignment="1" applyProtection="1">
      <alignment horizontal="left"/>
      <protection hidden="1"/>
    </xf>
    <xf numFmtId="0" fontId="6" fillId="2" borderId="0" xfId="0" applyFont="1" applyFill="1" applyBorder="1" applyAlignment="1">
      <alignment horizontal="right"/>
    </xf>
    <xf numFmtId="0" fontId="13" fillId="2" borderId="1" xfId="0" applyFont="1" applyFill="1" applyBorder="1"/>
    <xf numFmtId="0" fontId="14" fillId="2" borderId="2" xfId="0" applyFont="1" applyFill="1" applyBorder="1"/>
    <xf numFmtId="6" fontId="14" fillId="2" borderId="3" xfId="2" applyNumberFormat="1" applyFont="1" applyFill="1" applyBorder="1" applyAlignment="1">
      <alignment horizontal="right"/>
    </xf>
    <xf numFmtId="6" fontId="6" fillId="2" borderId="0" xfId="0" applyNumberFormat="1" applyFont="1" applyFill="1" applyBorder="1"/>
    <xf numFmtId="0" fontId="14" fillId="2" borderId="4" xfId="0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6" fontId="14" fillId="2" borderId="5" xfId="0" applyNumberFormat="1" applyFont="1" applyFill="1" applyBorder="1" applyAlignment="1">
      <alignment horizontal="right"/>
    </xf>
    <xf numFmtId="0" fontId="15" fillId="4" borderId="6" xfId="0" applyFont="1" applyFill="1" applyBorder="1"/>
    <xf numFmtId="0" fontId="11" fillId="4" borderId="7" xfId="0" applyFont="1" applyFill="1" applyBorder="1"/>
    <xf numFmtId="6" fontId="15" fillId="4" borderId="8" xfId="0" applyNumberFormat="1" applyFont="1" applyFill="1" applyBorder="1" applyAlignment="1">
      <alignment horizontal="right"/>
    </xf>
    <xf numFmtId="0" fontId="13" fillId="2" borderId="9" xfId="0" applyFont="1" applyFill="1" applyBorder="1"/>
    <xf numFmtId="0" fontId="14" fillId="2" borderId="10" xfId="0" applyFont="1" applyFill="1" applyBorder="1"/>
    <xf numFmtId="6" fontId="13" fillId="2" borderId="11" xfId="0" applyNumberFormat="1" applyFont="1" applyFill="1" applyBorder="1" applyAlignment="1">
      <alignment horizontal="right"/>
    </xf>
    <xf numFmtId="0" fontId="16" fillId="2" borderId="0" xfId="0" applyFont="1" applyFill="1" applyBorder="1"/>
    <xf numFmtId="0" fontId="10" fillId="2" borderId="0" xfId="0" applyFont="1" applyFill="1" applyBorder="1"/>
    <xf numFmtId="0" fontId="17" fillId="2" borderId="0" xfId="0" applyFont="1" applyFill="1" applyBorder="1"/>
    <xf numFmtId="0" fontId="17" fillId="2" borderId="12" xfId="0" applyFont="1" applyFill="1" applyBorder="1"/>
    <xf numFmtId="0" fontId="17" fillId="2" borderId="13" xfId="0" applyFont="1" applyFill="1" applyBorder="1"/>
    <xf numFmtId="6" fontId="18" fillId="3" borderId="21" xfId="0" applyNumberFormat="1" applyFont="1" applyFill="1" applyBorder="1" applyAlignment="1">
      <alignment horizontal="right"/>
    </xf>
    <xf numFmtId="0" fontId="17" fillId="2" borderId="14" xfId="0" applyFont="1" applyFill="1" applyBorder="1"/>
    <xf numFmtId="0" fontId="17" fillId="2" borderId="16" xfId="0" applyFont="1" applyFill="1" applyBorder="1"/>
    <xf numFmtId="0" fontId="17" fillId="2" borderId="17" xfId="0" applyFont="1" applyFill="1" applyBorder="1"/>
    <xf numFmtId="6" fontId="10" fillId="2" borderId="18" xfId="0" applyNumberFormat="1" applyFont="1" applyFill="1" applyBorder="1" applyAlignment="1">
      <alignment horizontal="right"/>
    </xf>
    <xf numFmtId="0" fontId="6" fillId="2" borderId="0" xfId="0" applyFont="1" applyFill="1" applyBorder="1" applyAlignment="1"/>
    <xf numFmtId="170" fontId="18" fillId="3" borderId="15" xfId="0" applyNumberFormat="1" applyFont="1" applyFill="1" applyBorder="1" applyAlignment="1" applyProtection="1">
      <alignment horizontal="right"/>
      <protection locked="0"/>
    </xf>
    <xf numFmtId="164" fontId="4" fillId="2" borderId="6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6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3">
    <cellStyle name="Normální" xfId="0" builtinId="0"/>
    <cellStyle name="PB_TR10" xfId="2" xr:uid="{F3345A53-850A-4B1B-B39A-7AAD55E39FAF}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234432234432238E-2"/>
          <c:y val="0"/>
          <c:w val="0.82714503828393482"/>
          <c:h val="0.94290265068217827"/>
        </c:manualLayout>
      </c:layout>
      <c:barChart>
        <c:barDir val="col"/>
        <c:grouping val="stacked"/>
        <c:varyColors val="0"/>
        <c:ser>
          <c:idx val="0"/>
          <c:order val="0"/>
          <c:tx>
            <c:v>Běžná náhrada mzdy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31F1E74-8821-44F6-98FD-412EB058F90B}" type="SERIESNAME">
                      <a:rPr lang="en-US" sz="1200"/>
                      <a:pPr/>
                      <a:t>[NÁZEV ŘADY]</a:t>
                    </a:fld>
                    <a:endParaRPr lang="en-US" sz="1400" baseline="0"/>
                  </a:p>
                  <a:p>
                    <a:fld id="{02B8A7DA-126B-45E4-ACB7-DBC31A0D23B8}" type="VALUE">
                      <a:rPr lang="en-US"/>
                      <a:pPr/>
                      <a:t>[HODNOTA]</a:t>
                    </a:fld>
                    <a:endParaRPr lang="cs-CZ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064525536458478"/>
                      <c:h val="0.21451327433628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E80-4F1E-B1B4-1544C2C19A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Výpočet!$J$16</c:f>
              <c:numCache>
                <c:formatCode>"Kč"#,##0_);[Red]\("Kč"#,##0\)</c:formatCode>
                <c:ptCount val="1"/>
                <c:pt idx="0">
                  <c:v>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0-4F1E-B1B4-1544C2C19A2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Výpočet!$J$17</c:f>
            </c:numRef>
          </c:val>
          <c:extLst>
            <c:ext xmlns:c16="http://schemas.microsoft.com/office/drawing/2014/chart" uri="{C3380CC4-5D6E-409C-BE32-E72D297353CC}">
              <c16:uniqueId val="{00000001-4E80-4F1E-B1B4-1544C2C19A2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Výpočet!$J$18</c:f>
            </c:numRef>
          </c:val>
          <c:extLst>
            <c:ext xmlns:c16="http://schemas.microsoft.com/office/drawing/2014/chart" uri="{C3380CC4-5D6E-409C-BE32-E72D297353CC}">
              <c16:uniqueId val="{00000002-4E80-4F1E-B1B4-1544C2C19A2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Výpočet!$J$19</c:f>
            </c:numRef>
          </c:val>
          <c:extLst>
            <c:ext xmlns:c16="http://schemas.microsoft.com/office/drawing/2014/chart" uri="{C3380CC4-5D6E-409C-BE32-E72D297353CC}">
              <c16:uniqueId val="{00000003-4E80-4F1E-B1B4-1544C2C19A29}"/>
            </c:ext>
          </c:extLst>
        </c:ser>
        <c:ser>
          <c:idx val="4"/>
          <c:order val="4"/>
          <c:tx>
            <c:v>"Izolačka"</c:v>
          </c:tx>
          <c:spPr>
            <a:solidFill>
              <a:schemeClr val="accent4"/>
            </a:solidFill>
            <a:ln w="38100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766F680-2856-4B1D-9629-AB6001C309DC}" type="SERIESNAME">
                      <a:rPr lang="en-US" sz="1400" b="0"/>
                      <a:pPr/>
                      <a:t>[NÁZEV ŘADY]</a:t>
                    </a:fld>
                    <a:endParaRPr lang="en-US" b="0" baseline="0"/>
                  </a:p>
                  <a:p>
                    <a:fld id="{D4326D60-9A2F-4D34-9965-7F5461989C92}" type="VALUE">
                      <a:rPr lang="en-US"/>
                      <a:pPr/>
                      <a:t>[HODNOTA]</a:t>
                    </a:fld>
                    <a:endParaRPr lang="cs-CZ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E80-4F1E-B1B4-1544C2C19A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Výpočet!$J$20</c:f>
              <c:numCache>
                <c:formatCode>"Kč"#,##0_);[Red]\("Kč"#,##0\)</c:formatCode>
                <c:ptCount val="1"/>
                <c:pt idx="0">
                  <c:v>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80-4F1E-B1B4-1544C2C19A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14"/>
        <c:overlap val="100"/>
        <c:axId val="544422704"/>
        <c:axId val="544425328"/>
      </c:barChart>
      <c:catAx>
        <c:axId val="54442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4425328"/>
        <c:crosses val="autoZero"/>
        <c:auto val="1"/>
        <c:lblAlgn val="ctr"/>
        <c:lblOffset val="100"/>
        <c:noMultiLvlLbl val="0"/>
      </c:catAx>
      <c:valAx>
        <c:axId val="544425328"/>
        <c:scaling>
          <c:orientation val="minMax"/>
        </c:scaling>
        <c:delete val="1"/>
        <c:axPos val="l"/>
        <c:numFmt formatCode="&quot;Kč&quot;#,##0_);[Red]\(&quot;Kč&quot;#,##0\)" sourceLinked="1"/>
        <c:majorTickMark val="none"/>
        <c:minorTickMark val="none"/>
        <c:tickLblPos val="nextTo"/>
        <c:crossAx val="54442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36793</xdr:colOff>
      <xdr:row>1</xdr:row>
      <xdr:rowOff>163981</xdr:rowOff>
    </xdr:from>
    <xdr:to>
      <xdr:col>19</xdr:col>
      <xdr:colOff>625289</xdr:colOff>
      <xdr:row>26</xdr:row>
      <xdr:rowOff>119530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D1E78F8-D226-44BB-A10D-167F42D15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BC81D-6B9D-464A-8A55-0A10023420F0}">
  <dimension ref="B1:R30"/>
  <sheetViews>
    <sheetView tabSelected="1" zoomScale="85" zoomScaleNormal="85" workbookViewId="0">
      <selection activeCell="J32" sqref="J32"/>
    </sheetView>
  </sheetViews>
  <sheetFormatPr defaultColWidth="9.1796875" defaultRowHeight="14.5" x14ac:dyDescent="0.35"/>
  <cols>
    <col min="1" max="1" width="2.453125" style="1" customWidth="1"/>
    <col min="2" max="2" width="26.81640625" style="1" customWidth="1"/>
    <col min="3" max="3" width="7.6328125" style="1" customWidth="1"/>
    <col min="4" max="4" width="16.54296875" style="1" customWidth="1"/>
    <col min="5" max="9" width="2.81640625" style="1" customWidth="1"/>
    <col min="10" max="10" width="19.1796875" style="1" customWidth="1"/>
    <col min="11" max="11" width="9.1796875" style="1"/>
    <col min="12" max="12" width="9.1796875" style="1" customWidth="1"/>
    <col min="13" max="16384" width="9.1796875" style="1"/>
  </cols>
  <sheetData>
    <row r="1" spans="2:13" ht="9" customHeight="1" x14ac:dyDescent="0.35"/>
    <row r="2" spans="2:13" s="3" customFormat="1" x14ac:dyDescent="0.35">
      <c r="B2" s="2" t="s">
        <v>0</v>
      </c>
      <c r="J2" s="4"/>
    </row>
    <row r="3" spans="2:13" ht="7" customHeight="1" x14ac:dyDescent="0.35"/>
    <row r="4" spans="2:13" ht="15" thickBot="1" x14ac:dyDescent="0.4">
      <c r="B4" s="5"/>
      <c r="J4" s="6" t="s">
        <v>22</v>
      </c>
    </row>
    <row r="5" spans="2:13" ht="15" thickBot="1" x14ac:dyDescent="0.4">
      <c r="B5" s="7" t="s">
        <v>1</v>
      </c>
      <c r="C5" s="8"/>
      <c r="D5" s="8"/>
      <c r="E5" s="8"/>
      <c r="F5" s="8"/>
      <c r="G5" s="8"/>
      <c r="H5" s="8"/>
      <c r="I5" s="8"/>
      <c r="J5" s="9">
        <v>14</v>
      </c>
    </row>
    <row r="6" spans="2:13" ht="15.5" thickTop="1" thickBot="1" x14ac:dyDescent="0.4">
      <c r="B6" s="10" t="s">
        <v>23</v>
      </c>
      <c r="C6" s="11"/>
      <c r="D6" s="11"/>
      <c r="E6" s="11"/>
      <c r="F6" s="11"/>
      <c r="G6" s="11"/>
      <c r="H6" s="11"/>
      <c r="I6" s="12"/>
      <c r="J6" s="13">
        <v>80</v>
      </c>
    </row>
    <row r="7" spans="2:13" ht="15.5" thickTop="1" thickBot="1" x14ac:dyDescent="0.4">
      <c r="B7" s="62" t="s">
        <v>2</v>
      </c>
      <c r="C7" s="63"/>
      <c r="D7" s="63"/>
      <c r="E7" s="63"/>
      <c r="F7" s="63"/>
      <c r="G7" s="63"/>
      <c r="H7" s="14"/>
      <c r="I7" s="14"/>
      <c r="J7" s="15">
        <v>146</v>
      </c>
      <c r="K7" s="64" t="str">
        <f>IF(J7&lt;90.5,"Částka musí být vyšší než hodinová minimální mzda","")</f>
        <v/>
      </c>
      <c r="L7" s="64"/>
      <c r="M7" s="64"/>
    </row>
    <row r="8" spans="2:13" ht="18.75" hidden="1" customHeight="1" x14ac:dyDescent="0.35">
      <c r="B8" s="16" t="s">
        <v>3</v>
      </c>
      <c r="C8" s="12"/>
      <c r="D8" s="12"/>
      <c r="E8" s="12"/>
      <c r="F8" s="12"/>
      <c r="G8" s="12"/>
      <c r="H8" s="12"/>
      <c r="I8" s="12"/>
      <c r="J8" s="17"/>
      <c r="K8" s="64"/>
      <c r="L8" s="64"/>
      <c r="M8" s="64"/>
    </row>
    <row r="9" spans="2:13" ht="18.75" hidden="1" customHeight="1" x14ac:dyDescent="0.35">
      <c r="B9" s="18"/>
      <c r="C9" s="18"/>
      <c r="D9" s="19" t="s">
        <v>4</v>
      </c>
      <c r="E9" s="20">
        <v>206.85</v>
      </c>
      <c r="F9" s="18"/>
      <c r="G9" s="21" t="s">
        <v>5</v>
      </c>
      <c r="H9" s="22">
        <v>0.9</v>
      </c>
      <c r="I9" s="23" t="s">
        <v>6</v>
      </c>
      <c r="J9" s="20">
        <f>ROUND(H9*MIN($J$7,E9),2)</f>
        <v>131.4</v>
      </c>
      <c r="K9" s="64"/>
      <c r="L9" s="64"/>
      <c r="M9" s="64"/>
    </row>
    <row r="10" spans="2:13" ht="18.75" hidden="1" customHeight="1" x14ac:dyDescent="0.35">
      <c r="B10" s="19" t="s">
        <v>7</v>
      </c>
      <c r="C10" s="20">
        <f>+E9</f>
        <v>206.85</v>
      </c>
      <c r="D10" s="24" t="s">
        <v>8</v>
      </c>
      <c r="E10" s="20">
        <v>310.27999999999997</v>
      </c>
      <c r="F10" s="23"/>
      <c r="G10" s="21" t="s">
        <v>5</v>
      </c>
      <c r="H10" s="22">
        <v>0.6</v>
      </c>
      <c r="I10" s="23" t="s">
        <v>6</v>
      </c>
      <c r="J10" s="20">
        <f>ROUND(H10*IF($J$7&gt;C10,MIN($J$7,C11)-C10,0),2)</f>
        <v>0</v>
      </c>
      <c r="K10" s="64"/>
      <c r="L10" s="64"/>
      <c r="M10" s="64"/>
    </row>
    <row r="11" spans="2:13" ht="18.75" hidden="1" customHeight="1" x14ac:dyDescent="0.35">
      <c r="B11" s="19" t="s">
        <v>7</v>
      </c>
      <c r="C11" s="20">
        <f>+E10</f>
        <v>310.27999999999997</v>
      </c>
      <c r="D11" s="19" t="s">
        <v>9</v>
      </c>
      <c r="E11" s="20">
        <v>620.38</v>
      </c>
      <c r="F11" s="12"/>
      <c r="G11" s="21" t="s">
        <v>5</v>
      </c>
      <c r="H11" s="22">
        <v>0.3</v>
      </c>
      <c r="I11" s="23" t="s">
        <v>6</v>
      </c>
      <c r="J11" s="20">
        <f>ROUND(H11*IF(J$7&gt;C11,MIN(J$7,C12)-C11,0),2)</f>
        <v>0</v>
      </c>
      <c r="K11" s="64"/>
      <c r="L11" s="64"/>
      <c r="M11" s="64"/>
    </row>
    <row r="12" spans="2:13" ht="18.75" hidden="1" customHeight="1" x14ac:dyDescent="0.35">
      <c r="B12" s="19" t="s">
        <v>7</v>
      </c>
      <c r="C12" s="20">
        <f>+E11</f>
        <v>620.38</v>
      </c>
      <c r="D12" s="23" t="s">
        <v>10</v>
      </c>
      <c r="E12" s="18"/>
      <c r="F12" s="18"/>
      <c r="G12" s="18"/>
      <c r="H12" s="12"/>
      <c r="I12" s="18"/>
      <c r="J12" s="25"/>
      <c r="K12" s="64"/>
      <c r="L12" s="64"/>
      <c r="M12" s="64"/>
    </row>
    <row r="13" spans="2:13" ht="18.75" hidden="1" customHeight="1" x14ac:dyDescent="0.35">
      <c r="B13" s="26"/>
      <c r="C13" s="27"/>
      <c r="D13" s="26"/>
      <c r="E13" s="28"/>
      <c r="F13" s="19"/>
      <c r="G13" s="29"/>
      <c r="H13" s="12"/>
      <c r="I13" s="19"/>
      <c r="J13" s="30">
        <f>+J9+J10+J11</f>
        <v>131.4</v>
      </c>
      <c r="K13" s="64"/>
      <c r="L13" s="64"/>
      <c r="M13" s="64"/>
    </row>
    <row r="14" spans="2:13" ht="18.75" hidden="1" customHeight="1" x14ac:dyDescent="0.35">
      <c r="B14" s="31"/>
      <c r="C14" s="31" t="s">
        <v>11</v>
      </c>
      <c r="D14" s="32">
        <f>+J6</f>
        <v>80</v>
      </c>
      <c r="E14" s="23" t="s">
        <v>12</v>
      </c>
      <c r="F14" s="22">
        <v>0.6</v>
      </c>
      <c r="G14" s="33"/>
      <c r="H14" s="34"/>
      <c r="I14" s="23"/>
      <c r="J14" s="20">
        <f>ROUND(($J$13*F14),2)*J6</f>
        <v>6307.2000000000007</v>
      </c>
      <c r="K14" s="64"/>
      <c r="L14" s="64"/>
      <c r="M14" s="64"/>
    </row>
    <row r="15" spans="2:13" ht="9.5" customHeight="1" thickBot="1" x14ac:dyDescent="0.4">
      <c r="J15" s="35"/>
      <c r="K15" s="64"/>
      <c r="L15" s="64"/>
      <c r="M15" s="64"/>
    </row>
    <row r="16" spans="2:13" x14ac:dyDescent="0.35">
      <c r="B16" s="36" t="s">
        <v>20</v>
      </c>
      <c r="C16" s="37"/>
      <c r="D16" s="37"/>
      <c r="E16" s="37"/>
      <c r="F16" s="37"/>
      <c r="G16" s="37"/>
      <c r="H16" s="37"/>
      <c r="I16" s="37"/>
      <c r="J16" s="38">
        <f>CEILING(J14,1)</f>
        <v>6308</v>
      </c>
      <c r="K16" s="39"/>
    </row>
    <row r="17" spans="2:18" hidden="1" x14ac:dyDescent="0.35">
      <c r="B17" s="40" t="s">
        <v>13</v>
      </c>
      <c r="C17" s="41"/>
      <c r="D17" s="42"/>
      <c r="E17" s="42"/>
      <c r="F17" s="42"/>
      <c r="G17" s="42"/>
      <c r="H17" s="42"/>
      <c r="I17" s="42"/>
      <c r="J17" s="43">
        <f>CEILING(0.9*J7*J6,1)</f>
        <v>10512</v>
      </c>
    </row>
    <row r="18" spans="2:18" hidden="1" x14ac:dyDescent="0.35">
      <c r="B18" s="40" t="s">
        <v>14</v>
      </c>
      <c r="C18" s="42"/>
      <c r="D18" s="42"/>
      <c r="E18" s="42"/>
      <c r="F18" s="42"/>
      <c r="G18" s="42"/>
      <c r="H18" s="42"/>
      <c r="I18" s="42"/>
      <c r="J18" s="43">
        <f>J5*370</f>
        <v>5180</v>
      </c>
    </row>
    <row r="19" spans="2:18" hidden="1" x14ac:dyDescent="0.35">
      <c r="B19" s="40" t="s">
        <v>15</v>
      </c>
      <c r="C19" s="42"/>
      <c r="D19" s="42"/>
      <c r="E19" s="42"/>
      <c r="F19" s="42"/>
      <c r="G19" s="42"/>
      <c r="H19" s="42"/>
      <c r="I19" s="42"/>
      <c r="J19" s="43">
        <f>IF((J17-J16-J18)&lt;0,(J17-J16-J18)*1,(J17-J16-J18)*0)</f>
        <v>-976</v>
      </c>
      <c r="L19" s="39"/>
    </row>
    <row r="20" spans="2:18" ht="15" thickBot="1" x14ac:dyDescent="0.4">
      <c r="B20" s="44" t="s">
        <v>25</v>
      </c>
      <c r="C20" s="45"/>
      <c r="D20" s="45"/>
      <c r="E20" s="45"/>
      <c r="F20" s="45"/>
      <c r="G20" s="45"/>
      <c r="H20" s="45"/>
      <c r="I20" s="45"/>
      <c r="J20" s="46">
        <f>J18+J19</f>
        <v>4204</v>
      </c>
    </row>
    <row r="21" spans="2:18" ht="9" customHeight="1" thickBot="1" x14ac:dyDescent="0.4">
      <c r="J21" s="35"/>
    </row>
    <row r="22" spans="2:18" ht="15" thickBot="1" x14ac:dyDescent="0.4">
      <c r="B22" s="47" t="s">
        <v>26</v>
      </c>
      <c r="C22" s="48"/>
      <c r="D22" s="48"/>
      <c r="E22" s="48"/>
      <c r="F22" s="48"/>
      <c r="G22" s="48"/>
      <c r="H22" s="48"/>
      <c r="I22" s="48"/>
      <c r="J22" s="49">
        <f>J16+J18+J19</f>
        <v>10512</v>
      </c>
    </row>
    <row r="24" spans="2:18" x14ac:dyDescent="0.35">
      <c r="B24" s="50" t="s">
        <v>24</v>
      </c>
    </row>
    <row r="25" spans="2:18" x14ac:dyDescent="0.35">
      <c r="B25" s="50" t="s">
        <v>16</v>
      </c>
    </row>
    <row r="26" spans="2:18" ht="5" customHeight="1" x14ac:dyDescent="0.35"/>
    <row r="27" spans="2:18" x14ac:dyDescent="0.35">
      <c r="B27" s="51" t="s">
        <v>21</v>
      </c>
      <c r="C27" s="52"/>
      <c r="D27" s="52"/>
    </row>
    <row r="28" spans="2:18" ht="15" thickBot="1" x14ac:dyDescent="0.4">
      <c r="B28" s="53" t="s">
        <v>17</v>
      </c>
      <c r="C28" s="54"/>
      <c r="D28" s="55">
        <v>25000</v>
      </c>
      <c r="O28" s="60" t="s">
        <v>27</v>
      </c>
      <c r="P28" s="60"/>
    </row>
    <row r="29" spans="2:18" ht="15" thickTop="1" x14ac:dyDescent="0.35">
      <c r="B29" s="56" t="s">
        <v>18</v>
      </c>
      <c r="C29" s="52"/>
      <c r="D29" s="61">
        <v>1</v>
      </c>
      <c r="N29" s="65">
        <f>J22</f>
        <v>10512</v>
      </c>
      <c r="O29" s="66"/>
      <c r="P29" s="66"/>
      <c r="Q29" s="66"/>
      <c r="R29" s="66"/>
    </row>
    <row r="30" spans="2:18" x14ac:dyDescent="0.35">
      <c r="B30" s="57" t="s">
        <v>19</v>
      </c>
      <c r="C30" s="58"/>
      <c r="D30" s="59">
        <f>D28/(4.348*40*D29)</f>
        <v>143.7442502299908</v>
      </c>
    </row>
  </sheetData>
  <sheetProtection algorithmName="SHA-512" hashValue="f5W6CY2EkFCpfbccx9iox5UpTV46KR3OKlNFAG7VB2NVhbklPoEQSFu1FSMS85bDiuSHvPgNQBDsCoowXhiygQ==" saltValue="2c/iwA7fBkR+sK2ifGMM/A==" spinCount="100000" sheet="1" objects="1" scenarios="1"/>
  <protectedRanges>
    <protectedRange sqref="D28:D29" name="Oblast1"/>
  </protectedRanges>
  <mergeCells count="3">
    <mergeCell ref="B7:G7"/>
    <mergeCell ref="K7:M15"/>
    <mergeCell ref="N29:R29"/>
  </mergeCells>
  <conditionalFormatting sqref="J7">
    <cfRule type="cellIs" dxfId="0" priority="1" operator="lessThan">
      <formula>90.5</formula>
    </cfRule>
  </conditionalFormatting>
  <pageMargins left="0.7" right="0.7" top="0.78740157499999996" bottom="0.78740157499999996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Bittner Jan Ing. (MPSV)</cp:lastModifiedBy>
  <dcterms:created xsi:type="dcterms:W3CDTF">2021-03-05T15:03:14Z</dcterms:created>
  <dcterms:modified xsi:type="dcterms:W3CDTF">2021-03-08T10:25:30Z</dcterms:modified>
</cp:coreProperties>
</file>